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ctive" sheetId="1" r:id="rId1"/>
    <sheet name="Q_fit" sheetId="2" r:id="rId2"/>
    <sheet name="BAV" sheetId="3" r:id="rId3"/>
    <sheet name="O-C_Gateway" sheetId="4" r:id="rId4"/>
    <sheet name="A (old)" sheetId="5" r:id="rId5"/>
  </sheets>
  <definedNames>
    <definedName name="solver_adj" localSheetId="4">'A (old)'!$E$11:$E$13</definedName>
    <definedName name="solver_adj" localSheetId="0">'Active'!$E$11:$E$13</definedName>
    <definedName name="solver_cvg" localSheetId="4">0.0001</definedName>
    <definedName name="solver_cvg" localSheetId="0">0.0001</definedName>
    <definedName name="solver_drv" localSheetId="4">1</definedName>
    <definedName name="solver_drv" localSheetId="0">1</definedName>
    <definedName name="solver_est" localSheetId="4">1</definedName>
    <definedName name="solver_est" localSheetId="0">1</definedName>
    <definedName name="solver_itr" localSheetId="4">100</definedName>
    <definedName name="solver_itr" localSheetId="0">100</definedName>
    <definedName name="solver_lin" localSheetId="4">2</definedName>
    <definedName name="solver_lin" localSheetId="0">2</definedName>
    <definedName name="solver_neg" localSheetId="4">2</definedName>
    <definedName name="solver_neg" localSheetId="0">2</definedName>
    <definedName name="solver_num" localSheetId="4">0</definedName>
    <definedName name="solver_num" localSheetId="0">0</definedName>
    <definedName name="solver_nwt" localSheetId="4">1</definedName>
    <definedName name="solver_nwt" localSheetId="0">1</definedName>
    <definedName name="solver_opt" localSheetId="4">'A (old)'!$E$14</definedName>
    <definedName name="solver_opt" localSheetId="0">'Active'!$E$14</definedName>
    <definedName name="solver_pre" localSheetId="4">0.000001</definedName>
    <definedName name="solver_pre" localSheetId="0">0.000001</definedName>
    <definedName name="solver_scl" localSheetId="4">2</definedName>
    <definedName name="solver_scl" localSheetId="0">2</definedName>
    <definedName name="solver_sho" localSheetId="4">2</definedName>
    <definedName name="solver_sho" localSheetId="0">2</definedName>
    <definedName name="solver_tim" localSheetId="4">100</definedName>
    <definedName name="solver_tim" localSheetId="0">100</definedName>
    <definedName name="solver_tol" localSheetId="4">0.05</definedName>
    <definedName name="solver_tol" localSheetId="0">0.05</definedName>
    <definedName name="solver_typ" localSheetId="4">1</definedName>
    <definedName name="solver_typ" localSheetId="0">2</definedName>
    <definedName name="solver_val" localSheetId="4">0</definedName>
    <definedName name="solver_val" localSheetId="0">0</definedName>
  </definedNames>
  <calcPr fullCalcOnLoad="1"/>
</workbook>
</file>

<file path=xl/sharedStrings.xml><?xml version="1.0" encoding="utf-8"?>
<sst xmlns="http://schemas.openxmlformats.org/spreadsheetml/2006/main" count="975" uniqueCount="378">
  <si>
    <t>OU Ser / GSC 01487-00733</t>
  </si>
  <si>
    <t>n</t>
  </si>
  <si>
    <t>Q. Fit</t>
  </si>
  <si>
    <t>System Type:</t>
  </si>
  <si>
    <t>??</t>
  </si>
  <si>
    <t>GCVS 4 Eph.</t>
  </si>
  <si>
    <t>not avail.</t>
  </si>
  <si>
    <t>My time zone &gt;&gt;&gt;&gt;&gt;</t>
  </si>
  <si>
    <t>(PST=8, PDT=MDT=7, MDT=CST=6, etc.)</t>
  </si>
  <si>
    <t>--- Working ----</t>
  </si>
  <si>
    <t>Epoch =</t>
  </si>
  <si>
    <t>IBVS</t>
  </si>
  <si>
    <t>Period =</t>
  </si>
  <si>
    <t>Verified by ToMcat 2012-06-15</t>
  </si>
  <si>
    <t>Start of linear fit (row #)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</si>
  <si>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</si>
  <si>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</si>
  <si>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</si>
  <si>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</si>
  <si>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</si>
  <si>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</si>
  <si>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</si>
  <si>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</si>
  <si>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</si>
  <si>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</si>
  <si>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</si>
  <si>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</si>
  <si>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Linear Ephemeris =</t>
  </si>
  <si>
    <t>New Cycle</t>
  </si>
  <si>
    <t>Quad. Ephemeris =</t>
  </si>
  <si>
    <t>Next ToM</t>
  </si>
  <si>
    <t>Source</t>
  </si>
  <si>
    <t>Typ</t>
  </si>
  <si>
    <t>ToM</t>
  </si>
  <si>
    <t>error</t>
  </si>
  <si>
    <t>n'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</si>
  <si>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</si>
  <si>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</si>
  <si>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</si>
  <si>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</si>
  <si>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</si>
  <si>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</si>
  <si>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</si>
  <si>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</si>
  <si>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</si>
  <si>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Date</t>
  </si>
  <si>
    <t>BAD</t>
  </si>
  <si>
    <t>diff²</t>
  </si>
  <si>
    <t>wt</t>
  </si>
  <si>
    <t>wt*diff²</t>
  </si>
  <si>
    <t>IBVS 5330</t>
  </si>
  <si>
    <t>I</t>
  </si>
  <si>
    <t>Pribulla, 2002</t>
  </si>
  <si>
    <t>II</t>
  </si>
  <si>
    <t>IBVS 5668</t>
  </si>
  <si>
    <t>IBVS 5623</t>
  </si>
  <si>
    <t>IBVS 5592</t>
  </si>
  <si>
    <t>IBVS 5603</t>
  </si>
  <si>
    <t>IBVS 5677</t>
  </si>
  <si>
    <t>Nakajima</t>
  </si>
  <si>
    <t>V</t>
  </si>
  <si>
    <t>IBVS 5814</t>
  </si>
  <si>
    <t>IBVS 5820</t>
  </si>
  <si>
    <t>IBVS 5835</t>
  </si>
  <si>
    <t>Ic</t>
  </si>
  <si>
    <t>IBVS 5898</t>
  </si>
  <si>
    <t>OEJV 116</t>
  </si>
  <si>
    <t>Smelcer</t>
  </si>
  <si>
    <t>R</t>
  </si>
  <si>
    <t>IBVS 5980</t>
  </si>
  <si>
    <t>OEJV 0160</t>
  </si>
  <si>
    <t>IBVS 6044</t>
  </si>
  <si>
    <t>OEJV 0179</t>
  </si>
  <si>
    <t>IBVS 6191</t>
  </si>
  <si>
    <t>IBVS 6244</t>
  </si>
  <si>
    <t>OEJV 0203</t>
  </si>
  <si>
    <t>OEJV 0211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</si>
  <si>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</si>
  <si>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</si>
  <si>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</si>
  <si>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</si>
  <si>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ZA</t>
  </si>
  <si>
    <t>X</t>
  </si>
  <si>
    <t>Q.Fit</t>
  </si>
  <si>
    <t>A</t>
  </si>
  <si>
    <t xml:space="preserve">ZB = </t>
  </si>
  <si>
    <t>X1.X4-X2.X3</t>
  </si>
  <si>
    <t>ZB</t>
  </si>
  <si>
    <t>B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</si>
  <si>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</si>
  <si>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</si>
  <si>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</si>
  <si>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</si>
  <si>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</si>
  <si>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</si>
  <si>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</si>
  <si>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</si>
  <si>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ZC</t>
  </si>
  <si>
    <t>C</t>
  </si>
  <si>
    <t>By:</t>
  </si>
  <si>
    <t>Bob Nelson</t>
  </si>
  <si>
    <t xml:space="preserve">A = </t>
  </si>
  <si>
    <t xml:space="preserve">ZD = </t>
  </si>
  <si>
    <t>N.X4-X2.X2</t>
  </si>
  <si>
    <t>ZD</t>
  </si>
  <si>
    <t>D</t>
  </si>
  <si>
    <t>Date:</t>
  </si>
  <si>
    <t xml:space="preserve">B = </t>
  </si>
  <si>
    <t xml:space="preserve">ZE = </t>
  </si>
  <si>
    <t>N.X3-X1.X2</t>
  </si>
  <si>
    <t>ZE</t>
  </si>
  <si>
    <t>E</t>
  </si>
  <si>
    <t xml:space="preserve">C = </t>
  </si>
  <si>
    <t xml:space="preserve">ZF = </t>
  </si>
  <si>
    <t>N.X2-X1.X1</t>
  </si>
  <si>
    <t>ZF</t>
  </si>
  <si>
    <t>F</t>
  </si>
  <si>
    <t xml:space="preserve">δy = </t>
  </si>
  <si>
    <t>MM =</t>
  </si>
  <si>
    <t>many terms</t>
  </si>
  <si>
    <t>G</t>
  </si>
  <si>
    <t>Start Row</t>
  </si>
  <si>
    <t xml:space="preserve">Correlation = </t>
  </si>
  <si>
    <t>H</t>
  </si>
  <si>
    <t>End Row</t>
  </si>
  <si>
    <t>dP/dt</t>
  </si>
  <si>
    <t>days/year</t>
  </si>
  <si>
    <t>J</t>
  </si>
  <si>
    <t>K</t>
  </si>
  <si>
    <t>L</t>
  </si>
  <si>
    <t>M</t>
  </si>
  <si>
    <t>N</t>
  </si>
  <si>
    <t xml:space="preserve">N = </t>
  </si>
  <si>
    <t>O</t>
  </si>
  <si>
    <t>P</t>
  </si>
  <si>
    <t>SCALE FACTORS</t>
  </si>
  <si>
    <t>Q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</si>
  <si>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</si>
  <si>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</si>
  <si>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</si>
  <si>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</si>
  <si>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</si>
  <si>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</si>
  <si>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</si>
  <si>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</si>
  <si>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</si>
  <si>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Y</t>
  </si>
  <si>
    <t>w</t>
  </si>
  <si>
    <t>w*X</t>
  </si>
  <si>
    <t>w*Y</t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</si>
  <si>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</si>
  <si>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</si>
  <si>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</si>
  <si>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t>w*YX</t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</si>
  <si>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</si>
  <si>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</si>
  <si>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</si>
  <si>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</si>
  <si>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</si>
  <si>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</si>
  <si>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</si>
  <si>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</si>
  <si>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W</t>
  </si>
  <si>
    <t>Z</t>
  </si>
  <si>
    <t>Minima from the Lichtenknecker Database of the BAV</t>
  </si>
  <si>
    <t>http://www.bav-astro.de/LkDB/index.php?lang=en&amp;sprache_dial=en</t>
  </si>
  <si>
    <t>2452130.4683 </t>
  </si>
  <si>
    <t> 08.08.2001 23:14 </t>
  </si>
  <si>
    <t> 0.0427 </t>
  </si>
  <si>
    <t>E </t>
  </si>
  <si>
    <t> C.Yesilyaprak </t>
  </si>
  <si>
    <t>IBVS 5330 </t>
  </si>
  <si>
    <t>2452133.4360 </t>
  </si>
  <si>
    <t> 11.08.2001 22:27 </t>
  </si>
  <si>
    <t>2452441.6112 </t>
  </si>
  <si>
    <t> 16.06.2002 02:40 </t>
  </si>
  <si>
    <t> 0.0228 </t>
  </si>
  <si>
    <t>2452476.4866 </t>
  </si>
  <si>
    <t> 20.07.2002 23:40 </t>
  </si>
  <si>
    <t> 0.0278 </t>
  </si>
  <si>
    <t>2452723.5251 </t>
  </si>
  <si>
    <t> 25.03.2003 00:36 </t>
  </si>
  <si>
    <t> 0.0057 </t>
  </si>
  <si>
    <t>?</t>
  </si>
  <si>
    <t> T.Pribulla et al. </t>
  </si>
  <si>
    <t>IBVS 5668 </t>
  </si>
  <si>
    <t>2452745.4867 </t>
  </si>
  <si>
    <t> 15.04.2003 23:40 </t>
  </si>
  <si>
    <t> 0.0063 </t>
  </si>
  <si>
    <t> M.Drozdz et al. </t>
  </si>
  <si>
    <t>IBVS 5623 </t>
  </si>
  <si>
    <t>2452746.5306 </t>
  </si>
  <si>
    <t> 17.04.2003 00:44 </t>
  </si>
  <si>
    <t> 0.0115 </t>
  </si>
  <si>
    <t>2452764.4808 </t>
  </si>
  <si>
    <t> 04.05.2003 23:32 </t>
  </si>
  <si>
    <t> 0.0072 </t>
  </si>
  <si>
    <t>2452765.5212 </t>
  </si>
  <si>
    <t> 06.05.2003 00:30 </t>
  </si>
  <si>
    <t> 0.0089 </t>
  </si>
  <si>
    <t>2452766.4107 </t>
  </si>
  <si>
    <t> 06.05.2003 21:51 </t>
  </si>
  <si>
    <t> 0.0081 </t>
  </si>
  <si>
    <t>2453094.3375 </t>
  </si>
  <si>
    <t> 29.03.2004 20:06 </t>
  </si>
  <si>
    <t> 0.0046 </t>
  </si>
  <si>
    <t> T.Krajci </t>
  </si>
  <si>
    <t>IBVS 5592 </t>
  </si>
  <si>
    <t>2453100.7194 </t>
  </si>
  <si>
    <t> 05.04.2004 05:15 </t>
  </si>
  <si>
    <t> 0.0059 </t>
  </si>
  <si>
    <t> S.Dvorak </t>
  </si>
  <si>
    <t>IBVS 5603 </t>
  </si>
  <si>
    <t>2453420.9287 </t>
  </si>
  <si>
    <t> 19.02.2005 10:17 </t>
  </si>
  <si>
    <t> 0.0009 </t>
  </si>
  <si>
    <t> S. Dvorak </t>
  </si>
  <si>
    <t>IBVS 5677 </t>
  </si>
  <si>
    <t>2453460.2494 </t>
  </si>
  <si>
    <t> 30.03.2005 17:59 </t>
  </si>
  <si>
    <t> -0.0003 </t>
  </si>
  <si>
    <t> Nakajima </t>
  </si>
  <si>
    <t>VSB 44 </t>
  </si>
  <si>
    <t>2453840.8570 </t>
  </si>
  <si>
    <t> 15.04.2006 08:34 </t>
  </si>
  <si>
    <t> 0.0004 </t>
  </si>
  <si>
    <t>C </t>
  </si>
  <si>
    <t>IBVS 5814 </t>
  </si>
  <si>
    <t>2454148.0127 </t>
  </si>
  <si>
    <t> 16.02.2007 12:18 </t>
  </si>
  <si>
    <t> R.Nelson </t>
  </si>
  <si>
    <t>IBVS 5820 </t>
  </si>
  <si>
    <t>2454234.3739 </t>
  </si>
  <si>
    <t> 13.05.2007 20:58 </t>
  </si>
  <si>
    <t> T.Borkovits et al. </t>
  </si>
  <si>
    <t>IBVS 5835 </t>
  </si>
  <si>
    <t>2454234.5152 </t>
  </si>
  <si>
    <t> 14.05.2007 00:21 </t>
  </si>
  <si>
    <t> -0.0061 </t>
  </si>
  <si>
    <t>2454546.2832 </t>
  </si>
  <si>
    <t> 20.03.2008 18:47 </t>
  </si>
  <si>
    <t> 0.0055 </t>
  </si>
  <si>
    <t> K.Nakajima </t>
  </si>
  <si>
    <t>VSB 48 </t>
  </si>
  <si>
    <t>2454554.5940 </t>
  </si>
  <si>
    <t> 29.03.2008 02:15 </t>
  </si>
  <si>
    <t> 0.0068 </t>
  </si>
  <si>
    <t>o</t>
  </si>
  <si>
    <t> S.Parimucha et al. </t>
  </si>
  <si>
    <t>IBVS 5898 </t>
  </si>
  <si>
    <t>2454594.4996 </t>
  </si>
  <si>
    <t> 07.05.2008 23:59 </t>
  </si>
  <si>
    <t> -0.0031 </t>
  </si>
  <si>
    <t>2455008.493 </t>
  </si>
  <si>
    <t> 25.06.2009 23:49 </t>
  </si>
  <si>
    <t> -0.003 </t>
  </si>
  <si>
    <t> A.Paschke </t>
  </si>
  <si>
    <t>OEJV 0116 </t>
  </si>
  <si>
    <t>2455294.4353 </t>
  </si>
  <si>
    <t> 07.04.2010 22:26 </t>
  </si>
  <si>
    <t> 0.0017 </t>
  </si>
  <si>
    <t> L.Šmelcer </t>
  </si>
  <si>
    <t>OEJV 0137 </t>
  </si>
  <si>
    <t>2455294.4365 </t>
  </si>
  <si>
    <t> 07.04.2010 22:28 </t>
  </si>
  <si>
    <t> 0.0029 </t>
  </si>
  <si>
    <t>2455294.5792 </t>
  </si>
  <si>
    <t> 08.04.2010 01:54 </t>
  </si>
  <si>
    <t> -0.0028 </t>
  </si>
  <si>
    <t>IBVS 5980 </t>
  </si>
  <si>
    <t>2455309.4193 </t>
  </si>
  <si>
    <t> 22.04.2010 22:03 </t>
  </si>
  <si>
    <t> -0.0012 </t>
  </si>
  <si>
    <t>2455309.4202 </t>
  </si>
  <si>
    <t> 22.04.2010 22:05 </t>
  </si>
  <si>
    <t>2455607.6748 </t>
  </si>
  <si>
    <t> 15.02.2011 04:11 </t>
  </si>
  <si>
    <t> 0.0010 </t>
  </si>
  <si>
    <t>2455683.49845 </t>
  </si>
  <si>
    <t> 01.05.2011 23:57 </t>
  </si>
  <si>
    <t> 0.00002 </t>
  </si>
  <si>
    <t>OEJV 0160 </t>
  </si>
  <si>
    <t>2455683.49875 </t>
  </si>
  <si>
    <t> 01.05.2011 23:58 </t>
  </si>
  <si>
    <t> 0.00032 </t>
  </si>
  <si>
    <t>2455989.6151 </t>
  </si>
  <si>
    <t> 03.03.2012 02:45 </t>
  </si>
  <si>
    <t> -0.0011 </t>
  </si>
  <si>
    <t>IBVS 6044 </t>
  </si>
  <si>
    <t>2456002.52436 </t>
  </si>
  <si>
    <t> 16.03.2012 00:35 </t>
  </si>
  <si>
    <t> -0.00128 </t>
  </si>
  <si>
    <t>2456039.47036 </t>
  </si>
  <si>
    <t> 21.04.2012 23:17 </t>
  </si>
  <si>
    <t> -0.00308 </t>
  </si>
  <si>
    <t> K.Ho?kova </t>
  </si>
  <si>
    <t>2456039.47176 </t>
  </si>
  <si>
    <t> 21.04.2012 23:19 </t>
  </si>
  <si>
    <t> -0.00168 </t>
  </si>
  <si>
    <t>2456039.47216 </t>
  </si>
  <si>
    <t>2456039.47446 </t>
  </si>
  <si>
    <t> 21.04.2012 23:23 </t>
  </si>
  <si>
    <t> 0.00102 </t>
  </si>
  <si>
    <t>2456048.3773 </t>
  </si>
  <si>
    <t> 30.04.2012 21:03 </t>
  </si>
  <si>
    <t> 0.0008 </t>
  </si>
  <si>
    <t>2456048.5211 </t>
  </si>
  <si>
    <t> 01.05.2012 00:30 </t>
  </si>
  <si>
    <t> -0.0038 </t>
  </si>
  <si>
    <t>2456398.40039 </t>
  </si>
  <si>
    <t> 15.04.2013 21:36 </t>
  </si>
  <si>
    <t> -0.01576 </t>
  </si>
  <si>
    <t>2456398.40864 </t>
  </si>
  <si>
    <t> 15.04.2013 21:48 </t>
  </si>
  <si>
    <t> -0.00751 </t>
  </si>
  <si>
    <t>2456398.40915 </t>
  </si>
  <si>
    <t> 15.04.2013 21:49 </t>
  </si>
  <si>
    <t> -0.00700 </t>
  </si>
  <si>
    <t>2456398.41047 </t>
  </si>
  <si>
    <t> 15.04.2013 21:51 </t>
  </si>
  <si>
    <t> -0.00568 </t>
  </si>
  <si>
    <t>O-C Gateway</t>
  </si>
  <si>
    <t>http://var.astro.cz/ocgate/ocgate.php?star=OU+Ser&amp;submit=Submit&amp;lang=en</t>
  </si>
  <si>
    <t>Hipparcos</t>
  </si>
  <si>
    <t>0,Hipp,0,Hipp,,</t>
  </si>
  <si>
    <t>Yesilyaprak</t>
  </si>
  <si>
    <t>I,5330,I,5330,,</t>
  </si>
  <si>
    <t>Pribulla</t>
  </si>
  <si>
    <t>BV</t>
  </si>
  <si>
    <t>Theodor</t>
  </si>
  <si>
    <t>I,5668,,,,G2</t>
  </si>
  <si>
    <t>Siwak</t>
  </si>
  <si>
    <t>UBVR</t>
  </si>
  <si>
    <t>Michal</t>
  </si>
  <si>
    <t>I,5623,,,,</t>
  </si>
  <si>
    <t>Baran</t>
  </si>
  <si>
    <t>Andrzej</t>
  </si>
  <si>
    <t>Drozdz</t>
  </si>
  <si>
    <t>Marek</t>
  </si>
  <si>
    <t>Krajci</t>
  </si>
  <si>
    <t>ccd</t>
  </si>
  <si>
    <t>I,5592,,,,</t>
  </si>
  <si>
    <t>Dvorak</t>
  </si>
  <si>
    <t>I,5603,,,,</t>
  </si>
  <si>
    <t>I,5677,,,,</t>
  </si>
  <si>
    <t>I,5814,,,,</t>
  </si>
  <si>
    <t>Nelson</t>
  </si>
  <si>
    <t>Robert</t>
  </si>
  <si>
    <t>I,5820,,,,ST-7</t>
  </si>
  <si>
    <t>Csizmadia</t>
  </si>
  <si>
    <t>Szilar</t>
  </si>
  <si>
    <t>I,5835,,,,IAO40</t>
  </si>
  <si>
    <t>Dubovsky</t>
  </si>
  <si>
    <t>Pavol</t>
  </si>
  <si>
    <t>I,5898,,,,70/400mm</t>
  </si>
  <si>
    <t>Paschke</t>
  </si>
  <si>
    <t>Anton</t>
  </si>
  <si>
    <t>E,0116,,,,50mm+G1</t>
  </si>
  <si>
    <t>Parimucha</t>
  </si>
  <si>
    <t>Stefan</t>
  </si>
  <si>
    <t>I,5980,,,,lens+StarLig</t>
  </si>
  <si>
    <t>I,6044,,,,K1-G</t>
  </si>
  <si>
    <t>Kazuhi</t>
  </si>
  <si>
    <t>J,0044,,,,25SC+CV-04</t>
  </si>
  <si>
    <t>Kazuhir</t>
  </si>
  <si>
    <t>J,0048,,,,20SC+CV-04</t>
  </si>
  <si>
    <t>C,0037,,,,280mm+ST7</t>
  </si>
  <si>
    <t>C,0037,E,0137,,280mm+ST7</t>
  </si>
  <si>
    <t>L.</t>
  </si>
  <si>
    <t>C,0038,E,0160,,28cm+G2</t>
  </si>
  <si>
    <t>C,0038,E,0160,,28cm+ST7</t>
  </si>
  <si>
    <t>Honkova</t>
  </si>
  <si>
    <t>Katerina</t>
  </si>
  <si>
    <t>C,0038,E,0160,,20cm+ST8XME</t>
  </si>
  <si>
    <t>C,0038,E,0160,,35cm+G2</t>
  </si>
  <si>
    <t>New Ephemeris =</t>
  </si>
  <si>
    <t>Local time</t>
  </si>
  <si>
    <t>S5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</si>
</sst>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0.000"/>
    <numFmt numFmtId="168" formatCode="0.E+00"/>
    <numFmt numFmtId="169" formatCode="0.0%"/>
    <numFmt numFmtId="170" formatCode="mm/dd/yy"/>
    <numFmt numFmtId="171" formatCode="dd/mm/yyyy"/>
  </numFmts>
  <fonts count="58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trike/>
      <sz val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i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46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Protection="0">
      <alignment vertical="top"/>
    </xf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4"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1" fontId="0" fillId="0" borderId="0" xfId="0" applyNumberFormat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 horizontal="left" vertical="top"/>
    </xf>
    <xf numFmtId="11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/>
    </xf>
    <xf numFmtId="165" fontId="6" fillId="0" borderId="0" xfId="0" applyNumberFormat="1" applyFont="1" applyAlignment="1">
      <alignment vertical="top"/>
    </xf>
    <xf numFmtId="0" fontId="3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1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16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167" fontId="1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Font="1" applyAlignment="1">
      <alignment wrapText="1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1" fillId="0" borderId="0" xfId="61" applyFont="1" applyAlignment="1">
      <alignment horizontal="left"/>
      <protection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 wrapText="1"/>
      <protection/>
    </xf>
    <xf numFmtId="0" fontId="11" fillId="0" borderId="0" xfId="60" applyFont="1" applyAlignment="1">
      <alignment horizontal="left" wrapText="1"/>
      <protection/>
    </xf>
    <xf numFmtId="0" fontId="15" fillId="0" borderId="0" xfId="62" applyFont="1" applyAlignment="1">
      <alignment horizontal="left"/>
      <protection/>
    </xf>
    <xf numFmtId="0" fontId="15" fillId="0" borderId="0" xfId="62" applyFont="1" applyAlignment="1">
      <alignment horizontal="center" wrapText="1"/>
      <protection/>
    </xf>
    <xf numFmtId="0" fontId="15" fillId="0" borderId="0" xfId="62" applyFont="1" applyAlignment="1">
      <alignment horizontal="left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60" applyFont="1" applyAlignment="1">
      <alignment horizontal="left"/>
      <protection/>
    </xf>
    <xf numFmtId="0" fontId="13" fillId="0" borderId="0" xfId="60" applyFont="1" applyAlignment="1">
      <alignment horizontal="center" wrapText="1"/>
      <protection/>
    </xf>
    <xf numFmtId="0" fontId="13" fillId="0" borderId="0" xfId="60" applyFont="1" applyAlignment="1">
      <alignment horizontal="left" wrapText="1"/>
      <protection/>
    </xf>
    <xf numFmtId="0" fontId="15" fillId="0" borderId="0" xfId="60" applyFont="1">
      <alignment/>
      <protection/>
    </xf>
    <xf numFmtId="0" fontId="15" fillId="0" borderId="0" xfId="60" applyFont="1" applyAlignment="1">
      <alignment horizontal="center"/>
      <protection/>
    </xf>
    <xf numFmtId="0" fontId="15" fillId="0" borderId="0" xfId="60" applyFont="1" applyAlignment="1">
      <alignment horizontal="left"/>
      <protection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168" fontId="6" fillId="0" borderId="13" xfId="0" applyNumberFormat="1" applyFont="1" applyBorder="1" applyAlignment="1">
      <alignment horizontal="center"/>
    </xf>
    <xf numFmtId="169" fontId="3" fillId="0" borderId="0" xfId="0" applyNumberFormat="1" applyFont="1" applyAlignment="1">
      <alignment vertical="top"/>
    </xf>
    <xf numFmtId="166" fontId="0" fillId="0" borderId="0" xfId="0" applyNumberFormat="1" applyAlignment="1">
      <alignment vertical="top"/>
    </xf>
    <xf numFmtId="0" fontId="3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168" fontId="6" fillId="0" borderId="14" xfId="0" applyNumberFormat="1" applyFont="1" applyBorder="1" applyAlignment="1">
      <alignment horizontal="center"/>
    </xf>
    <xf numFmtId="0" fontId="3" fillId="0" borderId="25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168" fontId="6" fillId="0" borderId="15" xfId="0" applyNumberFormat="1" applyFont="1" applyBorder="1" applyAlignment="1">
      <alignment horizontal="center"/>
    </xf>
    <xf numFmtId="0" fontId="20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168" fontId="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5" fillId="0" borderId="0" xfId="0" applyFont="1" applyAlignment="1" applyProtection="1">
      <alignment horizontal="left"/>
      <protection locked="0"/>
    </xf>
    <xf numFmtId="10" fontId="3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/>
    </xf>
    <xf numFmtId="169" fontId="14" fillId="0" borderId="0" xfId="0" applyNumberFormat="1" applyFont="1" applyAlignment="1">
      <alignment vertical="top"/>
    </xf>
    <xf numFmtId="10" fontId="14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3" fillId="0" borderId="0" xfId="0" applyFont="1" applyFill="1" applyBorder="1" applyAlignment="1">
      <alignment horizontal="center"/>
    </xf>
    <xf numFmtId="0" fontId="5" fillId="33" borderId="27" xfId="0" applyFont="1" applyFill="1" applyBorder="1" applyAlignment="1">
      <alignment vertical="top"/>
    </xf>
    <xf numFmtId="0" fontId="5" fillId="33" borderId="28" xfId="0" applyFont="1" applyFill="1" applyBorder="1" applyAlignment="1">
      <alignment vertical="top"/>
    </xf>
    <xf numFmtId="0" fontId="6" fillId="0" borderId="28" xfId="0" applyFont="1" applyFill="1" applyBorder="1" applyAlignment="1">
      <alignment vertical="top"/>
    </xf>
    <xf numFmtId="0" fontId="16" fillId="0" borderId="0" xfId="0" applyFont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vertical="top"/>
    </xf>
    <xf numFmtId="0" fontId="22" fillId="0" borderId="0" xfId="56" applyNumberFormat="1" applyFont="1" applyFill="1" applyBorder="1" applyAlignment="1" applyProtection="1">
      <alignment horizontal="left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vertical="top"/>
    </xf>
    <xf numFmtId="0" fontId="0" fillId="34" borderId="29" xfId="0" applyFont="1" applyFill="1" applyBorder="1" applyAlignment="1">
      <alignment horizontal="left" wrapText="1" indent="1"/>
    </xf>
    <xf numFmtId="0" fontId="0" fillId="34" borderId="29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right" wrapText="1"/>
    </xf>
    <xf numFmtId="0" fontId="22" fillId="34" borderId="29" xfId="56" applyNumberFormat="1" applyFont="1" applyFill="1" applyBorder="1" applyAlignment="1" applyProtection="1">
      <alignment horizontal="right" wrapText="1"/>
      <protection/>
    </xf>
    <xf numFmtId="0" fontId="0" fillId="34" borderId="13" xfId="0" applyFont="1" applyFill="1" applyBorder="1" applyAlignment="1">
      <alignment horizontal="left" wrapText="1" indent="1"/>
    </xf>
    <xf numFmtId="0" fontId="0" fillId="34" borderId="13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right" wrapText="1"/>
    </xf>
    <xf numFmtId="0" fontId="22" fillId="34" borderId="13" xfId="56" applyNumberFormat="1" applyFont="1" applyFill="1" applyBorder="1" applyAlignment="1" applyProtection="1">
      <alignment horizontal="right" wrapText="1"/>
      <protection/>
    </xf>
    <xf numFmtId="0" fontId="22" fillId="0" borderId="0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70" fontId="6" fillId="0" borderId="0" xfId="0" applyNumberFormat="1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167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right" vertical="top"/>
    </xf>
    <xf numFmtId="171" fontId="0" fillId="0" borderId="0" xfId="0" applyNumberFormat="1" applyAlignment="1">
      <alignment/>
    </xf>
    <xf numFmtId="171" fontId="11" fillId="0" borderId="0" xfId="0" applyNumberFormat="1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rmal_A_1" xfId="61"/>
    <cellStyle name="Normal_A_A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 Ser - O-C Diagr.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20325"/>
          <c:w val="0.90425"/>
          <c:h val="0.6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Active!$F$21:$F$90</c:f>
              <c:numCache/>
            </c:numRef>
          </c:xVal>
          <c:yVal>
            <c:numRef>
              <c:f>Active!$H$21:$H$90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Active!$F$21:$F$90</c:f>
              <c:numCache/>
            </c:numRef>
          </c:xVal>
          <c:yVal>
            <c:numRef>
              <c:f>Active!$I$21:$I$90</c:f>
              <c:numCache/>
            </c:numRef>
          </c:yVal>
          <c:smooth val="0"/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Active!$F$21:$F$90</c:f>
              <c:numCache/>
            </c:numRef>
          </c:xVal>
          <c:yVal>
            <c:numRef>
              <c:f>Active!$J$21:$J$90</c:f>
              <c:numCache/>
            </c:numRef>
          </c:yVal>
          <c:smooth val="0"/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Active!$F$21:$F$90</c:f>
              <c:numCache/>
            </c:numRef>
          </c:xVal>
          <c:yVal>
            <c:numRef>
              <c:f>Active!$K$21:$K$90</c:f>
              <c:numCache/>
            </c:numRef>
          </c:yVal>
          <c:smooth val="0"/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Active!$F$21:$F$90</c:f>
              <c:numCache/>
            </c:numRef>
          </c:xVal>
          <c:yVal>
            <c:numRef>
              <c:f>Active!$L$21:$L$90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Active!$F$21:$F$90</c:f>
              <c:numCache/>
            </c:numRef>
          </c:xVal>
          <c:yVal>
            <c:numRef>
              <c:f>Active!$M$21:$M$90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Active!$F$21:$F$90</c:f>
              <c:numCache/>
            </c:numRef>
          </c:xVal>
          <c:yVal>
            <c:numRef>
              <c:f>Active!$N$21:$N$90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Active!$F$21:$F$90</c:f>
              <c:numCache/>
            </c:numRef>
          </c:xVal>
          <c:yVal>
            <c:numRef>
              <c:f>Active!$O$21:$O$90</c:f>
              <c:numCache/>
            </c:numRef>
          </c:yVal>
          <c:smooth val="0"/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Active!$V$2:$V$29</c:f>
              <c:numCache/>
            </c:numRef>
          </c:xVal>
          <c:yVal>
            <c:numRef>
              <c:f>Active!$W$2:$W$29</c:f>
              <c:numCache/>
            </c:numRef>
          </c:yVal>
          <c:smooth val="0"/>
        </c:ser>
        <c:axId val="15207221"/>
        <c:axId val="2647262"/>
      </c:scatterChart>
      <c:valAx>
        <c:axId val="15207221"/>
        <c:scaling>
          <c:orientation val="minMax"/>
          <c:min val="-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7262"/>
        <c:crossesAt val="0"/>
        <c:crossBetween val="midCat"/>
        <c:dispUnits/>
      </c:valAx>
      <c:valAx>
        <c:axId val="2647262"/>
        <c:scaling>
          <c:orientation val="minMax"/>
          <c:max val="0.03"/>
          <c:min val="-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7221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48"/>
          <c:w val="0.9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 Ser - O-C Diagr.</a:t>
            </a:r>
          </a:p>
        </c:rich>
      </c:tx>
      <c:layout>
        <c:manualLayout>
          <c:xMode val="factor"/>
          <c:yMode val="factor"/>
          <c:x val="-0.002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9275"/>
          <c:w val="0.91575"/>
          <c:h val="0.7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Active!$F$21:$F$90</c:f>
              <c:numCache/>
            </c:numRef>
          </c:xVal>
          <c:yVal>
            <c:numRef>
              <c:f>Active!$H$21:$H$90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Active!$F$21:$F$90</c:f>
              <c:numCache/>
            </c:numRef>
          </c:xVal>
          <c:yVal>
            <c:numRef>
              <c:f>Active!$I$21:$I$90</c:f>
              <c:numCache/>
            </c:numRef>
          </c:yVal>
          <c:smooth val="0"/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Active!$F$21:$F$90</c:f>
              <c:numCache/>
            </c:numRef>
          </c:xVal>
          <c:yVal>
            <c:numRef>
              <c:f>Active!$J$21:$J$90</c:f>
              <c:numCache/>
            </c:numRef>
          </c:yVal>
          <c:smooth val="0"/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Active!$F$21:$F$90</c:f>
              <c:numCache/>
            </c:numRef>
          </c:xVal>
          <c:yVal>
            <c:numRef>
              <c:f>Active!$K$21:$K$90</c:f>
              <c:numCache/>
            </c:numRef>
          </c:yVal>
          <c:smooth val="0"/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Active!$F$21:$F$90</c:f>
              <c:numCache/>
            </c:numRef>
          </c:xVal>
          <c:yVal>
            <c:numRef>
              <c:f>Active!$L$21:$L$90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Active!$F$21:$F$90</c:f>
              <c:numCache/>
            </c:numRef>
          </c:xVal>
          <c:yVal>
            <c:numRef>
              <c:f>Active!$M$21:$M$90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Active!$F$21:$F$90</c:f>
              <c:numCache/>
            </c:numRef>
          </c:xVal>
          <c:yVal>
            <c:numRef>
              <c:f>Active!$N$21:$N$90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Active!$F$21:$F$90</c:f>
              <c:numCache/>
            </c:numRef>
          </c:xVal>
          <c:yVal>
            <c:numRef>
              <c:f>Active!$O$21:$O$90</c:f>
              <c:numCache/>
            </c:numRef>
          </c:yVal>
          <c:smooth val="0"/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Active!$V$2:$V$29</c:f>
              <c:numCache/>
            </c:numRef>
          </c:xVal>
          <c:yVal>
            <c:numRef>
              <c:f>Active!$W$2:$W$29</c:f>
              <c:numCache/>
            </c:numRef>
          </c:yVal>
          <c:smooth val="0"/>
        </c:ser>
        <c:axId val="23825359"/>
        <c:axId val="13101640"/>
      </c:scatterChart>
      <c:valAx>
        <c:axId val="23825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01640"/>
        <c:crossesAt val="0"/>
        <c:crossBetween val="midCat"/>
        <c:dispUnits/>
      </c:valAx>
      <c:valAx>
        <c:axId val="13101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5359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91925"/>
          <c:w val="0.64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 Ser -- O-C Diagr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15"/>
          <c:w val="0.971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Q_fit!$D$21:$D$111</c:f>
              <c:numCache/>
            </c:numRef>
          </c:xVal>
          <c:yVal>
            <c:numRef>
              <c:f>Q_fit!$E$21:$E$111</c:f>
              <c:numCache/>
            </c:numRef>
          </c:yVal>
          <c:smooth val="0"/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Q_fit!$U$2:$U$27</c:f>
              <c:numCache/>
            </c:numRef>
          </c:xVal>
          <c:yVal>
            <c:numRef>
              <c:f>Q_fit!$V$2:$V$27</c:f>
              <c:numCache/>
            </c:numRef>
          </c:yVal>
          <c:smooth val="0"/>
        </c:ser>
        <c:axId val="50805897"/>
        <c:axId val="54599890"/>
      </c:scatterChart>
      <c:valAx>
        <c:axId val="50805897"/>
        <c:scaling>
          <c:orientation val="minMax"/>
          <c:max val="0.6"/>
          <c:min val="-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Cycle/10^n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599890"/>
        <c:crossesAt val="0"/>
        <c:crossBetween val="midCat"/>
        <c:dispUnits/>
      </c:valAx>
      <c:valAx>
        <c:axId val="54599890"/>
        <c:scaling>
          <c:orientation val="minMax"/>
          <c:max val="0.03"/>
          <c:min val="-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805897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"/>
          <c:y val="0.9375"/>
          <c:w val="0.1395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 Ser - O-C Diagr.</a:t>
            </a:r>
          </a:p>
        </c:rich>
      </c:tx>
      <c:layout>
        <c:manualLayout>
          <c:xMode val="factor"/>
          <c:yMode val="factor"/>
          <c:x val="-0.003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925"/>
          <c:w val="0.90425"/>
          <c:h val="0.6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IBVS 5330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(old)'!$F$21:$F$45</c:f>
              <c:numCache/>
            </c:numRef>
          </c:xVal>
          <c:yVal>
            <c:numRef>
              <c:f>'A (old)'!$H$21:$H$45</c:f>
              <c:numCache/>
            </c:numRef>
          </c:yVal>
          <c:smooth val="0"/>
        </c:ser>
        <c:ser>
          <c:idx val="1"/>
          <c:order val="1"/>
          <c:tx>
            <c:strRef>
              <c:f>'A (old)'!$J$20:$J$20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 (old)'!$F$21:$F$45</c:f>
              <c:numCache/>
            </c:numRef>
          </c:xVal>
          <c:yVal>
            <c:numRef>
              <c:f>'A (old)'!$I$21:$I$45</c:f>
              <c:numCache/>
            </c:numRef>
          </c:yVal>
          <c:smooth val="0"/>
        </c:ser>
        <c:ser>
          <c:idx val="2"/>
          <c:order val="2"/>
          <c:tx>
            <c:strRef>
              <c:f>'A (old)'!$J$20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'A (old)'!$F$21:$F$45</c:f>
              <c:numCache/>
            </c:numRef>
          </c:xVal>
          <c:yVal>
            <c:numRef>
              <c:f>'A (old)'!$J$21:$J$45</c:f>
              <c:numCache/>
            </c:numRef>
          </c:yVal>
          <c:smooth val="0"/>
        </c:ser>
        <c:ser>
          <c:idx val="3"/>
          <c:order val="3"/>
          <c:tx>
            <c:strRef>
              <c:f>'A (old)'!$K$20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 (old)'!$F$21:$F$45</c:f>
              <c:numCache/>
            </c:numRef>
          </c:xVal>
          <c:yVal>
            <c:numRef>
              <c:f>'A (old)'!$K$21:$K$45</c:f>
              <c:numCache/>
            </c:numRef>
          </c:yVal>
          <c:smooth val="0"/>
        </c:ser>
        <c:ser>
          <c:idx val="4"/>
          <c:order val="4"/>
          <c:tx>
            <c:strRef>
              <c:f>'A (old)'!$L$20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 (old)'!$F$21:$F$45</c:f>
              <c:numCache/>
            </c:numRef>
          </c:xVal>
          <c:yVal>
            <c:numRef>
              <c:f>'A (old)'!$L$21:$L$45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 (old)'!$F$21:$F$45</c:f>
              <c:numCache/>
            </c:numRef>
          </c:xVal>
          <c:yVal>
            <c:numRef>
              <c:f>'A (old)'!$M$21:$M$45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 (old)'!$F$21:$F$45</c:f>
              <c:numCache/>
            </c:numRef>
          </c:xVal>
          <c:yVal>
            <c:numRef>
              <c:f>'A (old)'!$N$21:$N$45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(old)'!$F$21:$F$45</c:f>
              <c:numCache/>
            </c:numRef>
          </c:xVal>
          <c:yVal>
            <c:numRef>
              <c:f>'A (old)'!$O$21:$O$45</c:f>
              <c:numCache/>
            </c:numRef>
          </c:yVal>
          <c:smooth val="0"/>
        </c:ser>
        <c:ser>
          <c:idx val="8"/>
          <c:order val="8"/>
          <c:tx>
            <c:strRef>
              <c:f>'A (old)'!$P$20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(old)'!$F$21:$F$45</c:f>
              <c:numCache/>
            </c:numRef>
          </c:xVal>
          <c:yVal>
            <c:numRef>
              <c:f>'A (old)'!$P$21:$P$45</c:f>
              <c:numCache/>
            </c:numRef>
          </c:yVal>
          <c:smooth val="0"/>
        </c:ser>
        <c:axId val="21636963"/>
        <c:axId val="60514940"/>
      </c:scatterChart>
      <c:valAx>
        <c:axId val="21636963"/>
        <c:scaling>
          <c:orientation val="minMax"/>
          <c:max val="25000"/>
          <c:min val="1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14940"/>
        <c:crossesAt val="0"/>
        <c:crossBetween val="midCat"/>
        <c:dispUnits/>
      </c:valAx>
      <c:valAx>
        <c:axId val="60514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36963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65"/>
          <c:y val="0.8545"/>
          <c:w val="0.9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 Ser - O-C Diagr.</a:t>
            </a:r>
          </a:p>
        </c:rich>
      </c:tx>
      <c:layout>
        <c:manualLayout>
          <c:xMode val="factor"/>
          <c:yMode val="factor"/>
          <c:x val="-0.003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9275"/>
          <c:w val="0.89575"/>
          <c:h val="0.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IBVS 5330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(old)'!$F$21:$F$45</c:f>
              <c:numCache/>
            </c:numRef>
          </c:xVal>
          <c:yVal>
            <c:numRef>
              <c:f>'A (old)'!$H$21:$H$45</c:f>
              <c:numCache/>
            </c:numRef>
          </c:yVal>
          <c:smooth val="0"/>
        </c:ser>
        <c:ser>
          <c:idx val="1"/>
          <c:order val="1"/>
          <c:tx>
            <c:strRef>
              <c:f>'A (old)'!$J$20:$J$20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 (old)'!$F$21:$F$45</c:f>
              <c:numCache/>
            </c:numRef>
          </c:xVal>
          <c:yVal>
            <c:numRef>
              <c:f>'A (old)'!$I$21:$I$45</c:f>
              <c:numCache/>
            </c:numRef>
          </c:yVal>
          <c:smooth val="0"/>
        </c:ser>
        <c:ser>
          <c:idx val="2"/>
          <c:order val="2"/>
          <c:tx>
            <c:strRef>
              <c:f>'A (old)'!$J$20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'A (old)'!$F$21:$F$45</c:f>
              <c:numCache/>
            </c:numRef>
          </c:xVal>
          <c:yVal>
            <c:numRef>
              <c:f>'A (old)'!$J$21:$J$45</c:f>
              <c:numCache/>
            </c:numRef>
          </c:yVal>
          <c:smooth val="0"/>
        </c:ser>
        <c:ser>
          <c:idx val="3"/>
          <c:order val="3"/>
          <c:tx>
            <c:strRef>
              <c:f>'A (old)'!$K$20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 (old)'!$F$21:$F$45</c:f>
              <c:numCache/>
            </c:numRef>
          </c:xVal>
          <c:yVal>
            <c:numRef>
              <c:f>'A (old)'!$K$21:$K$45</c:f>
              <c:numCache/>
            </c:numRef>
          </c:yVal>
          <c:smooth val="0"/>
        </c:ser>
        <c:ser>
          <c:idx val="4"/>
          <c:order val="4"/>
          <c:tx>
            <c:strRef>
              <c:f>'A (old)'!$L$20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 (old)'!$F$21:$F$45</c:f>
              <c:numCache/>
            </c:numRef>
          </c:xVal>
          <c:yVal>
            <c:numRef>
              <c:f>'A (old)'!$L$21:$L$45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 (old)'!$F$21:$F$45</c:f>
              <c:numCache/>
            </c:numRef>
          </c:xVal>
          <c:yVal>
            <c:numRef>
              <c:f>'A (old)'!$M$21:$M$45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 (old)'!$F$21:$F$45</c:f>
              <c:numCache/>
            </c:numRef>
          </c:xVal>
          <c:yVal>
            <c:numRef>
              <c:f>'A (old)'!$N$21:$N$45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(old)'!$F$21:$F$45</c:f>
              <c:numCache/>
            </c:numRef>
          </c:xVal>
          <c:yVal>
            <c:numRef>
              <c:f>'A (old)'!$O$21:$O$45</c:f>
              <c:numCache/>
            </c:numRef>
          </c:yVal>
          <c:smooth val="0"/>
        </c:ser>
        <c:axId val="7763549"/>
        <c:axId val="2763078"/>
      </c:scatterChart>
      <c:valAx>
        <c:axId val="7763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078"/>
        <c:crossesAt val="0"/>
        <c:crossBetween val="midCat"/>
        <c:dispUnits/>
      </c:valAx>
      <c:valAx>
        <c:axId val="2763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3549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9225"/>
          <c:w val="0.9137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16</xdr:col>
      <xdr:colOff>323850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4524375" y="0"/>
        <a:ext cx="60864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571500</xdr:colOff>
      <xdr:row>0</xdr:row>
      <xdr:rowOff>0</xdr:rowOff>
    </xdr:from>
    <xdr:to>
      <xdr:col>28</xdr:col>
      <xdr:colOff>447675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1515725" y="0"/>
        <a:ext cx="7115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17</xdr:row>
      <xdr:rowOff>28575</xdr:rowOff>
    </xdr:from>
    <xdr:to>
      <xdr:col>19</xdr:col>
      <xdr:colOff>85725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076700" y="2847975"/>
        <a:ext cx="78009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16</xdr:col>
      <xdr:colOff>323850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533900" y="0"/>
        <a:ext cx="60864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38100</xdr:colOff>
      <xdr:row>0</xdr:row>
      <xdr:rowOff>0</xdr:rowOff>
    </xdr:from>
    <xdr:to>
      <xdr:col>24</xdr:col>
      <xdr:colOff>619125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0991850" y="0"/>
        <a:ext cx="53816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Relationship Id="rId2" Type="http://schemas.openxmlformats.org/officeDocument/2006/relationships/hyperlink" Target="http://www.konkoly.hu/cgi-bin/IBVS?5330" TargetMode="External" /><Relationship Id="rId3" Type="http://schemas.openxmlformats.org/officeDocument/2006/relationships/hyperlink" Target="http://www.konkoly.hu/cgi-bin/IBVS?5330" TargetMode="External" /><Relationship Id="rId4" Type="http://schemas.openxmlformats.org/officeDocument/2006/relationships/hyperlink" Target="http://www.konkoly.hu/cgi-bin/IBVS?5330" TargetMode="External" /><Relationship Id="rId5" Type="http://schemas.openxmlformats.org/officeDocument/2006/relationships/hyperlink" Target="http://www.konkoly.hu/cgi-bin/IBVS?5330" TargetMode="External" /><Relationship Id="rId6" Type="http://schemas.openxmlformats.org/officeDocument/2006/relationships/hyperlink" Target="http://www.konkoly.hu/cgi-bin/IBVS?5668" TargetMode="External" /><Relationship Id="rId7" Type="http://schemas.openxmlformats.org/officeDocument/2006/relationships/hyperlink" Target="http://www.konkoly.hu/cgi-bin/IBVS?5623" TargetMode="External" /><Relationship Id="rId8" Type="http://schemas.openxmlformats.org/officeDocument/2006/relationships/hyperlink" Target="http://www.konkoly.hu/cgi-bin/IBVS?5623" TargetMode="External" /><Relationship Id="rId9" Type="http://schemas.openxmlformats.org/officeDocument/2006/relationships/hyperlink" Target="http://www.konkoly.hu/cgi-bin/IBVS?5623" TargetMode="External" /><Relationship Id="rId10" Type="http://schemas.openxmlformats.org/officeDocument/2006/relationships/hyperlink" Target="http://www.konkoly.hu/cgi-bin/IBVS?5623" TargetMode="External" /><Relationship Id="rId11" Type="http://schemas.openxmlformats.org/officeDocument/2006/relationships/hyperlink" Target="http://www.konkoly.hu/cgi-bin/IBVS?5623" TargetMode="External" /><Relationship Id="rId12" Type="http://schemas.openxmlformats.org/officeDocument/2006/relationships/hyperlink" Target="http://www.konkoly.hu/cgi-bin/IBVS?5592" TargetMode="External" /><Relationship Id="rId13" Type="http://schemas.openxmlformats.org/officeDocument/2006/relationships/hyperlink" Target="http://www.konkoly.hu/cgi-bin/IBVS?5603" TargetMode="External" /><Relationship Id="rId14" Type="http://schemas.openxmlformats.org/officeDocument/2006/relationships/hyperlink" Target="http://www.konkoly.hu/cgi-bin/IBVS?5677" TargetMode="External" /><Relationship Id="rId15" Type="http://schemas.openxmlformats.org/officeDocument/2006/relationships/hyperlink" Target="http://vsolj.cetus-net.org/no44.pdf" TargetMode="External" /><Relationship Id="rId16" Type="http://schemas.openxmlformats.org/officeDocument/2006/relationships/hyperlink" Target="http://www.konkoly.hu/cgi-bin/IBVS?5814" TargetMode="External" /><Relationship Id="rId17" Type="http://schemas.openxmlformats.org/officeDocument/2006/relationships/hyperlink" Target="http://www.konkoly.hu/cgi-bin/IBVS?5820" TargetMode="External" /><Relationship Id="rId18" Type="http://schemas.openxmlformats.org/officeDocument/2006/relationships/hyperlink" Target="http://www.konkoly.hu/cgi-bin/IBVS?5835" TargetMode="External" /><Relationship Id="rId19" Type="http://schemas.openxmlformats.org/officeDocument/2006/relationships/hyperlink" Target="http://www.konkoly.hu/cgi-bin/IBVS?5835" TargetMode="External" /><Relationship Id="rId20" Type="http://schemas.openxmlformats.org/officeDocument/2006/relationships/hyperlink" Target="http://vsolj.cetus-net.org/no48.pdf" TargetMode="External" /><Relationship Id="rId21" Type="http://schemas.openxmlformats.org/officeDocument/2006/relationships/hyperlink" Target="http://www.konkoly.hu/cgi-bin/IBVS?5898" TargetMode="External" /><Relationship Id="rId22" Type="http://schemas.openxmlformats.org/officeDocument/2006/relationships/hyperlink" Target="http://www.konkoly.hu/cgi-bin/IBVS?5898" TargetMode="External" /><Relationship Id="rId23" Type="http://schemas.openxmlformats.org/officeDocument/2006/relationships/hyperlink" Target="http://var.astro.cz/oejv/issues/oejv0116.pdf" TargetMode="External" /><Relationship Id="rId24" Type="http://schemas.openxmlformats.org/officeDocument/2006/relationships/hyperlink" Target="http://var.astro.cz/oejv/issues/oejv0137.pdf" TargetMode="External" /><Relationship Id="rId25" Type="http://schemas.openxmlformats.org/officeDocument/2006/relationships/hyperlink" Target="http://var.astro.cz/oejv/issues/oejv0137.pdf" TargetMode="External" /><Relationship Id="rId26" Type="http://schemas.openxmlformats.org/officeDocument/2006/relationships/hyperlink" Target="http://www.konkoly.hu/cgi-bin/IBVS?5980" TargetMode="External" /><Relationship Id="rId27" Type="http://schemas.openxmlformats.org/officeDocument/2006/relationships/hyperlink" Target="http://var.astro.cz/oejv/issues/oejv0137.pdf" TargetMode="External" /><Relationship Id="rId28" Type="http://schemas.openxmlformats.org/officeDocument/2006/relationships/hyperlink" Target="http://var.astro.cz/oejv/issues/oejv0137.pdf" TargetMode="External" /><Relationship Id="rId29" Type="http://schemas.openxmlformats.org/officeDocument/2006/relationships/hyperlink" Target="http://www.konkoly.hu/cgi-bin/IBVS?5980" TargetMode="External" /><Relationship Id="rId30" Type="http://schemas.openxmlformats.org/officeDocument/2006/relationships/hyperlink" Target="http://var.astro.cz/oejv/issues/oejv0160.pdf" TargetMode="External" /><Relationship Id="rId31" Type="http://schemas.openxmlformats.org/officeDocument/2006/relationships/hyperlink" Target="http://var.astro.cz/oejv/issues/oejv0160.pdf" TargetMode="External" /><Relationship Id="rId32" Type="http://schemas.openxmlformats.org/officeDocument/2006/relationships/hyperlink" Target="http://www.konkoly.hu/cgi-bin/IBVS?6044" TargetMode="External" /><Relationship Id="rId33" Type="http://schemas.openxmlformats.org/officeDocument/2006/relationships/hyperlink" Target="http://var.astro.cz/oejv/issues/oejv0160.pdf" TargetMode="External" /><Relationship Id="rId34" Type="http://schemas.openxmlformats.org/officeDocument/2006/relationships/hyperlink" Target="http://var.astro.cz/oejv/issues/oejv0160.pdf" TargetMode="External" /><Relationship Id="rId35" Type="http://schemas.openxmlformats.org/officeDocument/2006/relationships/hyperlink" Target="http://var.astro.cz/oejv/issues/oejv0160.pdf" TargetMode="External" /><Relationship Id="rId36" Type="http://schemas.openxmlformats.org/officeDocument/2006/relationships/hyperlink" Target="http://var.astro.cz/oejv/issues/oejv0160.pdf" TargetMode="External" /><Relationship Id="rId37" Type="http://schemas.openxmlformats.org/officeDocument/2006/relationships/hyperlink" Target="http://var.astro.cz/oejv/issues/oejv0160.pdf" TargetMode="External" /><Relationship Id="rId38" Type="http://schemas.openxmlformats.org/officeDocument/2006/relationships/hyperlink" Target="http://www.konkoly.hu/cgi-bin/IBVS?6044" TargetMode="External" /><Relationship Id="rId39" Type="http://schemas.openxmlformats.org/officeDocument/2006/relationships/hyperlink" Target="http://www.konkoly.hu/cgi-bin/IBVS?6044" TargetMode="External" /><Relationship Id="rId40" Type="http://schemas.openxmlformats.org/officeDocument/2006/relationships/hyperlink" Target="http://var.astro.cz/oejv/issues/oejv0160.pdf" TargetMode="External" /><Relationship Id="rId41" Type="http://schemas.openxmlformats.org/officeDocument/2006/relationships/hyperlink" Target="http://var.astro.cz/oejv/issues/oejv0160.pdf" TargetMode="External" /><Relationship Id="rId42" Type="http://schemas.openxmlformats.org/officeDocument/2006/relationships/hyperlink" Target="http://var.astro.cz/oejv/issues/oejv0160.pdf" TargetMode="External" /><Relationship Id="rId43" Type="http://schemas.openxmlformats.org/officeDocument/2006/relationships/hyperlink" Target="http://var.astro.cz/oejv/issues/oejv0160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cgate/ocgate.php?star=OU+Ser&amp;submit=Submit&amp;lang=en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D90"/>
  <sheetViews>
    <sheetView tabSelected="1" zoomScalePageLayoutView="0" workbookViewId="0" topLeftCell="A1">
      <pane xSplit="14" ySplit="22" topLeftCell="O69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Q90" sqref="Q90"/>
    </sheetView>
  </sheetViews>
  <sheetFormatPr defaultColWidth="10.28125" defaultRowHeight="12.75"/>
  <cols>
    <col min="1" max="1" width="14.421875" style="1" customWidth="1"/>
    <col min="2" max="2" width="5.140625" style="1" customWidth="1"/>
    <col min="3" max="3" width="11.8515625" style="2" customWidth="1"/>
    <col min="4" max="4" width="9.421875" style="1" customWidth="1"/>
    <col min="5" max="5" width="10.57421875" style="1" customWidth="1"/>
    <col min="6" max="6" width="16.140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10.57421875" style="1" customWidth="1"/>
    <col min="17" max="18" width="9.8515625" style="1" customWidth="1"/>
    <col min="19" max="19" width="10.28125" style="1" customWidth="1"/>
    <col min="20" max="20" width="6.140625" style="1" customWidth="1"/>
    <col min="21" max="16384" width="10.28125" style="1" customWidth="1"/>
  </cols>
  <sheetData>
    <row r="1" spans="1:23" ht="20.25">
      <c r="A1" s="3" t="s">
        <v>0</v>
      </c>
      <c r="V1" s="4" t="s">
        <v>1</v>
      </c>
      <c r="W1" s="4" t="s">
        <v>2</v>
      </c>
    </row>
    <row r="2" spans="1:23" ht="12.75">
      <c r="A2" s="1" t="s">
        <v>3</v>
      </c>
      <c r="B2" s="1" t="s">
        <v>4</v>
      </c>
      <c r="V2" s="1">
        <v>-8000</v>
      </c>
      <c r="W2" s="5">
        <f>D$11+D$12*V2+D$13*V2^2</f>
        <v>-0.0025298464568296927</v>
      </c>
    </row>
    <row r="3" spans="22:23" ht="12.75">
      <c r="V3" s="1">
        <v>-7000</v>
      </c>
      <c r="W3" s="5">
        <f aca="true" t="shared" si="0" ref="W3:W16">D$11+D$12*V3+D$13*V3^2</f>
        <v>-0.002945753087537652</v>
      </c>
    </row>
    <row r="4" spans="1:23" ht="12.75">
      <c r="A4" s="6" t="s">
        <v>5</v>
      </c>
      <c r="C4" s="7" t="s">
        <v>6</v>
      </c>
      <c r="D4" s="8" t="s">
        <v>6</v>
      </c>
      <c r="V4" s="1">
        <v>-6000</v>
      </c>
      <c r="W4" s="5">
        <f t="shared" si="0"/>
        <v>-0.0030975334747430734</v>
      </c>
    </row>
    <row r="5" spans="1:30" ht="12.75">
      <c r="A5" s="9" t="s">
        <v>7</v>
      </c>
      <c r="B5"/>
      <c r="C5" s="151">
        <v>-9.5</v>
      </c>
      <c r="D5" t="s">
        <v>8</v>
      </c>
      <c r="V5" s="1">
        <v>-5000</v>
      </c>
      <c r="W5" s="5">
        <f t="shared" si="0"/>
        <v>-0.0029851876184459566</v>
      </c>
      <c r="AC5" s="1">
        <v>-7233</v>
      </c>
      <c r="AD5" s="1">
        <v>0.013546812486310955</v>
      </c>
    </row>
    <row r="6" spans="1:30" ht="12.75">
      <c r="A6" s="6" t="s">
        <v>9</v>
      </c>
      <c r="V6" s="1">
        <v>-4000</v>
      </c>
      <c r="W6" s="5">
        <f t="shared" si="0"/>
        <v>-0.0026087155186463014</v>
      </c>
      <c r="AC6" s="1">
        <v>-7061.5</v>
      </c>
      <c r="AD6" s="1">
        <v>0.012620511799468659</v>
      </c>
    </row>
    <row r="7" spans="1:30" ht="12.75">
      <c r="A7" s="1" t="s">
        <v>10</v>
      </c>
      <c r="C7" s="2">
        <v>54148.01138282537</v>
      </c>
      <c r="D7" s="10" t="s">
        <v>11</v>
      </c>
      <c r="V7" s="1">
        <v>-3000</v>
      </c>
      <c r="W7" s="5">
        <f t="shared" si="0"/>
        <v>-0.0019681171753441083</v>
      </c>
      <c r="AC7" s="1">
        <v>-4800</v>
      </c>
      <c r="AD7" s="1">
        <v>-0.002281406632391736</v>
      </c>
    </row>
    <row r="8" spans="1:30" ht="12.75">
      <c r="A8" s="1" t="s">
        <v>12</v>
      </c>
      <c r="C8" s="2">
        <v>0.296767</v>
      </c>
      <c r="D8" s="11">
        <v>5330</v>
      </c>
      <c r="E8" s="12" t="s">
        <v>13</v>
      </c>
      <c r="V8" s="1">
        <v>-2000</v>
      </c>
      <c r="W8" s="5">
        <f t="shared" si="0"/>
        <v>-0.0010633925885393776</v>
      </c>
      <c r="AC8" s="1">
        <v>-4800</v>
      </c>
      <c r="AD8" s="1">
        <v>-0.002281406632391736</v>
      </c>
    </row>
    <row r="9" spans="1:30" ht="12.75">
      <c r="A9" s="13" t="s">
        <v>14</v>
      </c>
      <c r="B9" s="12">
        <v>38</v>
      </c>
      <c r="C9" s="14" t="str">
        <f>"F"&amp;B9</f>
        <v>F38</v>
      </c>
      <c r="D9" s="13" t="str">
        <f>"G"&amp;B9</f>
        <v>G38</v>
      </c>
      <c r="E9"/>
      <c r="V9" s="1">
        <v>-1000</v>
      </c>
      <c r="W9" s="5">
        <f t="shared" si="0"/>
        <v>0.00010545824176789147</v>
      </c>
      <c r="AC9" s="1">
        <v>-4726</v>
      </c>
      <c r="AD9" s="1">
        <v>-0.0014764285006094724</v>
      </c>
    </row>
    <row r="10" spans="1:30" ht="12.75">
      <c r="A10"/>
      <c r="B10"/>
      <c r="C10" s="15" t="s">
        <v>15</v>
      </c>
      <c r="D10" s="16" t="s">
        <v>16</v>
      </c>
      <c r="E10" s="17"/>
      <c r="V10" s="1">
        <v>0</v>
      </c>
      <c r="W10" s="5">
        <f t="shared" si="0"/>
        <v>0.0015384353155776986</v>
      </c>
      <c r="AC10" s="1">
        <v>-4726</v>
      </c>
      <c r="AD10" s="1">
        <v>-0.0014764285006094724</v>
      </c>
    </row>
    <row r="11" spans="1:30" ht="12.75">
      <c r="A11" t="s">
        <v>17</v>
      </c>
      <c r="B11"/>
      <c r="C11" s="18">
        <f ca="1">INTERCEPT(INDIRECT(D9):G998,INDIRECT(C9):$F998)</f>
        <v>0.004914352507148587</v>
      </c>
      <c r="D11" s="19">
        <f>E11*F11</f>
        <v>0.0015384353155776986</v>
      </c>
      <c r="E11" s="20">
        <v>0.0015384353155776986</v>
      </c>
      <c r="F11" s="5">
        <v>1</v>
      </c>
      <c r="V11" s="1">
        <v>1000</v>
      </c>
      <c r="W11" s="5">
        <f t="shared" si="0"/>
        <v>0.0032355386328900442</v>
      </c>
      <c r="AC11" s="1">
        <v>-4722.5</v>
      </c>
      <c r="AD11" s="1">
        <v>0.003737320461368654</v>
      </c>
    </row>
    <row r="12" spans="1:30" ht="12.75">
      <c r="A12" t="s">
        <v>18</v>
      </c>
      <c r="B12"/>
      <c r="C12" s="18">
        <f ca="1">SLOPE(INDIRECT(D9):G998,INDIRECT(C9):$F998)</f>
        <v>1.4064949261166695E-06</v>
      </c>
      <c r="D12" s="19">
        <f>E12*F12</f>
        <v>1.5650401955610762E-06</v>
      </c>
      <c r="E12" s="21">
        <v>0.015650401955610762</v>
      </c>
      <c r="F12" s="5">
        <v>0.0001</v>
      </c>
      <c r="V12" s="1">
        <v>2000</v>
      </c>
      <c r="W12" s="5">
        <f t="shared" si="0"/>
        <v>0.005196768193704927</v>
      </c>
      <c r="AC12" s="1">
        <v>-4722.5</v>
      </c>
      <c r="AD12" s="1">
        <v>0.003737320461368654</v>
      </c>
    </row>
    <row r="13" spans="1:30" ht="12.75">
      <c r="A13" t="s">
        <v>19</v>
      </c>
      <c r="B13"/>
      <c r="C13" s="2" t="s">
        <v>20</v>
      </c>
      <c r="D13" s="19">
        <f>E13*F13</f>
        <v>1.3206312175126903E-10</v>
      </c>
      <c r="E13" s="22">
        <v>0.013206312175126902</v>
      </c>
      <c r="F13" s="5">
        <v>1E-08</v>
      </c>
      <c r="V13" s="1">
        <v>3000</v>
      </c>
      <c r="W13" s="5">
        <f t="shared" si="0"/>
        <v>0.007422123998022349</v>
      </c>
      <c r="AC13" s="1">
        <v>-4662</v>
      </c>
      <c r="AD13" s="1">
        <v>-0.0004964474210282788</v>
      </c>
    </row>
    <row r="14" spans="1:30" ht="12.75">
      <c r="A14"/>
      <c r="B14"/>
      <c r="C14" s="23"/>
      <c r="D14" s="24">
        <f>2*D13</f>
        <v>2.6412624350253805E-10</v>
      </c>
      <c r="E14">
        <f>SUM(U26:U138)</f>
        <v>0.0026097032668209543</v>
      </c>
      <c r="V14" s="1">
        <v>4000</v>
      </c>
      <c r="W14" s="5">
        <f t="shared" si="0"/>
        <v>0.009911606045842309</v>
      </c>
      <c r="AC14" s="1">
        <v>-4662</v>
      </c>
      <c r="AD14" s="1">
        <v>-0.0004964474210282788</v>
      </c>
    </row>
    <row r="15" spans="1:30" ht="12.75">
      <c r="A15" s="25" t="s">
        <v>21</v>
      </c>
      <c r="B15"/>
      <c r="C15" s="11">
        <f>(C7+C11)+(C8+C12)*INT(MAX(F21:F3523))</f>
        <v>58578.47183774063</v>
      </c>
      <c r="D15" s="10">
        <f>+C7+INT(MAX(F21:F1581))*C8+D11+D12*INT(MAX(F21:F4016))+D13*INT(MAX(F21:F4043)^2)</f>
        <v>58578.500262319445</v>
      </c>
      <c r="E15" s="26" t="s">
        <v>22</v>
      </c>
      <c r="F15" s="27">
        <v>1</v>
      </c>
      <c r="V15" s="1">
        <v>5000</v>
      </c>
      <c r="W15" s="5">
        <f t="shared" si="0"/>
        <v>0.012665214337164806</v>
      </c>
      <c r="AC15" s="1">
        <v>-4658.5</v>
      </c>
      <c r="AD15" s="1">
        <v>0.0012173015493317507</v>
      </c>
    </row>
    <row r="16" spans="1:30" ht="12.75">
      <c r="A16" s="25" t="s">
        <v>23</v>
      </c>
      <c r="B16"/>
      <c r="C16" s="11">
        <f>+C8+C12</f>
        <v>0.29676840649492614</v>
      </c>
      <c r="D16" s="10">
        <f>+C8+D12+2*D13*MAX(F21:F889)</f>
        <v>0.2967725081808848</v>
      </c>
      <c r="E16" s="26" t="s">
        <v>24</v>
      </c>
      <c r="F16" s="28">
        <f ca="1">NOW()+15018.5+$C$5/24</f>
        <v>59906.81224409722</v>
      </c>
      <c r="V16" s="1">
        <v>6000</v>
      </c>
      <c r="W16" s="5">
        <f t="shared" si="0"/>
        <v>0.01568294887198984</v>
      </c>
      <c r="AC16" s="1">
        <v>-4658.5</v>
      </c>
      <c r="AD16" s="1">
        <v>0.0012173015493317507</v>
      </c>
    </row>
    <row r="17" spans="1:30" ht="12.75">
      <c r="A17" s="26" t="s">
        <v>25</v>
      </c>
      <c r="B17"/>
      <c r="C17" s="29">
        <f>COUNT(C21:C2181)</f>
        <v>70</v>
      </c>
      <c r="D17" s="26"/>
      <c r="E17" s="26" t="s">
        <v>26</v>
      </c>
      <c r="F17" s="28">
        <f>ROUND(2*(F16-$C$7)/$C$8,0)/2+F15</f>
        <v>19406</v>
      </c>
      <c r="W17" s="5"/>
      <c r="AC17" s="1">
        <v>-4655.5</v>
      </c>
      <c r="AD17" s="1">
        <v>0.0004148006555624306</v>
      </c>
    </row>
    <row r="18" spans="1:30" ht="12.75">
      <c r="A18" s="6" t="s">
        <v>27</v>
      </c>
      <c r="C18" s="30">
        <f>+C15</f>
        <v>58578.47183774063</v>
      </c>
      <c r="D18" s="31">
        <f>C16</f>
        <v>0.29676840649492614</v>
      </c>
      <c r="E18" s="26" t="s">
        <v>28</v>
      </c>
      <c r="F18" s="10">
        <f>ROUND(2*(F16-$C$15)/$C$16,0)/2+F15</f>
        <v>4477</v>
      </c>
      <c r="W18" s="5"/>
      <c r="AC18" s="1">
        <v>-4655.5</v>
      </c>
      <c r="AD18" s="1">
        <v>0.0004148006555624306</v>
      </c>
    </row>
    <row r="19" spans="1:30" ht="12.75">
      <c r="A19" s="6" t="s">
        <v>29</v>
      </c>
      <c r="C19" s="32">
        <f>+D15</f>
        <v>58578.500262319445</v>
      </c>
      <c r="D19" s="33">
        <f>+D16</f>
        <v>0.2967725081808848</v>
      </c>
      <c r="E19" s="26" t="s">
        <v>30</v>
      </c>
      <c r="F19" s="34">
        <f>+$C$15+$C$16*F18-15018.5-$C$5/24</f>
        <v>44888.99982695175</v>
      </c>
      <c r="W19" s="5"/>
      <c r="AC19" s="1">
        <v>-3550.5</v>
      </c>
      <c r="AD19" s="1">
        <v>-0.0008730259432923049</v>
      </c>
    </row>
    <row r="20" spans="1:30" ht="12.75">
      <c r="A20" s="16" t="s">
        <v>31</v>
      </c>
      <c r="B20" s="16" t="s">
        <v>32</v>
      </c>
      <c r="C20" s="15" t="s">
        <v>33</v>
      </c>
      <c r="D20" s="16" t="s">
        <v>34</v>
      </c>
      <c r="E20" s="16" t="s">
        <v>35</v>
      </c>
      <c r="F20" s="16" t="s">
        <v>1</v>
      </c>
      <c r="G20" s="16" t="s">
        <v>36</v>
      </c>
      <c r="H20" s="4" t="s">
        <v>37</v>
      </c>
      <c r="I20" s="35" t="s">
        <v>38</v>
      </c>
      <c r="J20" s="4" t="s">
        <v>39</v>
      </c>
      <c r="K20" s="4" t="s">
        <v>40</v>
      </c>
      <c r="L20" s="4" t="s">
        <v>41</v>
      </c>
      <c r="M20" s="4" t="s">
        <v>42</v>
      </c>
      <c r="N20" s="4" t="s">
        <v>43</v>
      </c>
      <c r="O20" s="4" t="s">
        <v>44</v>
      </c>
      <c r="P20" s="4" t="s">
        <v>2</v>
      </c>
      <c r="Q20" s="16" t="s">
        <v>45</v>
      </c>
      <c r="R20" s="36" t="s">
        <v>46</v>
      </c>
      <c r="S20" s="37" t="s">
        <v>47</v>
      </c>
      <c r="T20" s="35" t="s">
        <v>48</v>
      </c>
      <c r="U20" s="38" t="s">
        <v>49</v>
      </c>
      <c r="W20" s="5"/>
      <c r="AC20" s="1">
        <v>-3550.5</v>
      </c>
      <c r="AD20" s="1">
        <v>-0.0008730259432923049</v>
      </c>
    </row>
    <row r="21" spans="1:30" ht="12.75">
      <c r="A21" s="1" t="s">
        <v>50</v>
      </c>
      <c r="B21" s="39" t="s">
        <v>51</v>
      </c>
      <c r="C21" s="2">
        <v>48500.278</v>
      </c>
      <c r="D21" s="2" t="s">
        <v>20</v>
      </c>
      <c r="E21" s="1">
        <f aca="true" t="shared" si="1" ref="E21:E40">+(C21-C$7)/C$8</f>
        <v>-19030.867255541783</v>
      </c>
      <c r="F21" s="1">
        <f aca="true" t="shared" si="2" ref="F21:F40">ROUND(2*E21,0)/2</f>
        <v>-19031</v>
      </c>
      <c r="G21" s="1">
        <f aca="true" t="shared" si="3" ref="G21:G40">+C21-(C$7+F21*C$8)</f>
        <v>0.03939417462970596</v>
      </c>
      <c r="H21" s="10"/>
      <c r="K21" s="1">
        <f aca="true" t="shared" si="4" ref="K21:K40">G21</f>
        <v>0.03939417462970596</v>
      </c>
      <c r="Q21" s="152">
        <f aca="true" t="shared" si="5" ref="Q21:Q40">+C21-15018.5</f>
        <v>33481.778</v>
      </c>
      <c r="R21" s="40"/>
      <c r="W21" s="5"/>
      <c r="AC21" s="1">
        <v>-3529</v>
      </c>
      <c r="AD21" s="1">
        <v>0.0005257177035673521</v>
      </c>
    </row>
    <row r="22" spans="1:30" ht="12.75">
      <c r="A22" s="1" t="s">
        <v>52</v>
      </c>
      <c r="B22" s="39"/>
      <c r="C22" s="41">
        <v>52001.5056</v>
      </c>
      <c r="D22" s="2">
        <v>0.0002</v>
      </c>
      <c r="E22" s="1">
        <f t="shared" si="1"/>
        <v>-7232.9665455571885</v>
      </c>
      <c r="F22" s="1">
        <f t="shared" si="2"/>
        <v>-7233</v>
      </c>
      <c r="G22" s="1">
        <f t="shared" si="3"/>
        <v>0.009928174629749265</v>
      </c>
      <c r="K22" s="1">
        <f t="shared" si="4"/>
        <v>0.009928174629749265</v>
      </c>
      <c r="P22" s="42">
        <f aca="true" t="shared" si="6" ref="P22:P53">D$11+D$12*F22+D$13*F22^2</f>
        <v>-0.0028724479751339894</v>
      </c>
      <c r="Q22" s="152">
        <f t="shared" si="5"/>
        <v>36983.0056</v>
      </c>
      <c r="R22" s="40"/>
      <c r="S22" s="43">
        <f aca="true" t="shared" si="7" ref="S22:S27">+(P22-R22)^2</f>
        <v>8.250957369851356E-06</v>
      </c>
      <c r="T22" s="43">
        <v>0.05</v>
      </c>
      <c r="U22" s="43">
        <f aca="true" t="shared" si="8" ref="U22:U53">S22*T22</f>
        <v>4.1254786849256784E-07</v>
      </c>
      <c r="W22" s="5"/>
      <c r="AC22" s="1">
        <v>-2450</v>
      </c>
      <c r="AD22" s="1">
        <v>-0.0023071012255968526</v>
      </c>
    </row>
    <row r="23" spans="1:30" ht="12.75">
      <c r="A23" s="1" t="s">
        <v>52</v>
      </c>
      <c r="B23" s="39"/>
      <c r="C23" s="41">
        <v>52052.4003</v>
      </c>
      <c r="D23" s="2">
        <v>0.0003</v>
      </c>
      <c r="E23" s="1">
        <f t="shared" si="1"/>
        <v>-7061.4693777453895</v>
      </c>
      <c r="F23" s="1">
        <f t="shared" si="2"/>
        <v>-7061.5</v>
      </c>
      <c r="G23" s="1">
        <f t="shared" si="3"/>
        <v>0.009087674632610288</v>
      </c>
      <c r="K23" s="1">
        <f t="shared" si="4"/>
        <v>0.009087674632610288</v>
      </c>
      <c r="P23" s="42">
        <f t="shared" si="6"/>
        <v>-0.0029277972159945714</v>
      </c>
      <c r="Q23" s="152">
        <f t="shared" si="5"/>
        <v>37033.9003</v>
      </c>
      <c r="R23" s="40"/>
      <c r="S23" s="43">
        <f t="shared" si="7"/>
        <v>8.571996537985563E-06</v>
      </c>
      <c r="T23" s="43">
        <v>0.05</v>
      </c>
      <c r="U23" s="43">
        <f t="shared" si="8"/>
        <v>4.2859982689927817E-07</v>
      </c>
      <c r="W23" s="5"/>
      <c r="AC23" s="1">
        <v>-1035</v>
      </c>
      <c r="AD23" s="1">
        <v>-2.0019448129460216E-05</v>
      </c>
    </row>
    <row r="24" spans="1:30" s="43" customFormat="1" ht="12.75">
      <c r="A24" s="43" t="s">
        <v>50</v>
      </c>
      <c r="B24" s="44" t="s">
        <v>53</v>
      </c>
      <c r="C24" s="45">
        <v>52130.4683</v>
      </c>
      <c r="D24" s="45">
        <v>0.0004</v>
      </c>
      <c r="E24" s="43">
        <f t="shared" si="1"/>
        <v>-6798.407783969803</v>
      </c>
      <c r="F24" s="43">
        <f t="shared" si="2"/>
        <v>-6798.5</v>
      </c>
      <c r="G24" s="1">
        <f t="shared" si="3"/>
        <v>0.027366674636141397</v>
      </c>
      <c r="K24" s="1">
        <f t="shared" si="4"/>
        <v>0.027366674636141397</v>
      </c>
      <c r="P24" s="42">
        <f t="shared" si="6"/>
        <v>-0.002997585494707301</v>
      </c>
      <c r="Q24" s="153">
        <f t="shared" si="5"/>
        <v>37111.9683</v>
      </c>
      <c r="R24" s="47"/>
      <c r="S24" s="43">
        <f t="shared" si="7"/>
        <v>8.985518798079613E-06</v>
      </c>
      <c r="T24" s="43">
        <v>0.05</v>
      </c>
      <c r="U24" s="43">
        <f t="shared" si="8"/>
        <v>4.4927593990398066E-07</v>
      </c>
      <c r="V24" s="1"/>
      <c r="W24" s="5"/>
      <c r="AC24" s="43">
        <v>0</v>
      </c>
      <c r="AD24" s="43">
        <v>0.001317174632276874</v>
      </c>
    </row>
    <row r="25" spans="1:23" s="43" customFormat="1" ht="12.75">
      <c r="A25" s="43" t="s">
        <v>50</v>
      </c>
      <c r="B25" s="44" t="s">
        <v>53</v>
      </c>
      <c r="C25" s="45">
        <v>52133.436</v>
      </c>
      <c r="D25" s="45">
        <v>0.0009</v>
      </c>
      <c r="E25" s="43">
        <f t="shared" si="1"/>
        <v>-6788.407682880393</v>
      </c>
      <c r="F25" s="43">
        <f t="shared" si="2"/>
        <v>-6788.5</v>
      </c>
      <c r="G25" s="1">
        <f t="shared" si="3"/>
        <v>0.027396674631745555</v>
      </c>
      <c r="K25" s="1">
        <f t="shared" si="4"/>
        <v>0.027396674631745555</v>
      </c>
      <c r="P25" s="42">
        <f t="shared" si="6"/>
        <v>-0.0029998785091040333</v>
      </c>
      <c r="Q25" s="153">
        <f t="shared" si="5"/>
        <v>37114.936</v>
      </c>
      <c r="R25" s="47"/>
      <c r="S25" s="43">
        <f t="shared" si="7"/>
        <v>8.999271069384237E-06</v>
      </c>
      <c r="T25" s="43">
        <v>0.05</v>
      </c>
      <c r="U25" s="43">
        <f t="shared" si="8"/>
        <v>4.499635534692119E-07</v>
      </c>
      <c r="V25" s="1"/>
      <c r="W25" s="5"/>
    </row>
    <row r="26" spans="1:23" s="43" customFormat="1" ht="12.75">
      <c r="A26" s="43" t="s">
        <v>50</v>
      </c>
      <c r="B26" s="44" t="s">
        <v>51</v>
      </c>
      <c r="C26" s="45">
        <v>52441.6112</v>
      </c>
      <c r="D26" s="45">
        <v>0.0008</v>
      </c>
      <c r="E26" s="43">
        <f t="shared" si="1"/>
        <v>-5749.966077176262</v>
      </c>
      <c r="F26" s="43">
        <f t="shared" si="2"/>
        <v>-5750</v>
      </c>
      <c r="G26" s="1">
        <f t="shared" si="3"/>
        <v>0.010067174633149989</v>
      </c>
      <c r="K26" s="1">
        <f t="shared" si="4"/>
        <v>0.010067174633149989</v>
      </c>
      <c r="P26" s="42">
        <f t="shared" si="6"/>
        <v>-0.003094208845997157</v>
      </c>
      <c r="Q26" s="153">
        <f t="shared" si="5"/>
        <v>37423.1112</v>
      </c>
      <c r="R26" s="47"/>
      <c r="S26" s="43">
        <f t="shared" si="7"/>
        <v>9.574128382647058E-06</v>
      </c>
      <c r="T26" s="43">
        <v>0.05</v>
      </c>
      <c r="U26" s="43">
        <f t="shared" si="8"/>
        <v>4.787064191323529E-07</v>
      </c>
      <c r="V26" s="1"/>
      <c r="W26" s="5"/>
    </row>
    <row r="27" spans="1:23" s="43" customFormat="1" ht="12.75">
      <c r="A27" s="43" t="s">
        <v>50</v>
      </c>
      <c r="B27" s="44" t="s">
        <v>53</v>
      </c>
      <c r="C27" s="45">
        <v>52476.4866</v>
      </c>
      <c r="D27" s="45">
        <v>0.0005</v>
      </c>
      <c r="E27" s="43">
        <f t="shared" si="1"/>
        <v>-5632.448293864784</v>
      </c>
      <c r="F27" s="43">
        <f t="shared" si="2"/>
        <v>-5632.5</v>
      </c>
      <c r="G27" s="1">
        <f t="shared" si="3"/>
        <v>0.015344674626248889</v>
      </c>
      <c r="K27" s="1">
        <f t="shared" si="4"/>
        <v>0.015344674626248889</v>
      </c>
      <c r="P27" s="42">
        <f t="shared" si="6"/>
        <v>-0.0030869436198104547</v>
      </c>
      <c r="Q27" s="153">
        <f t="shared" si="5"/>
        <v>37457.9866</v>
      </c>
      <c r="R27" s="47"/>
      <c r="S27" s="43">
        <f t="shared" si="7"/>
        <v>9.529220911888473E-06</v>
      </c>
      <c r="T27" s="43">
        <v>0.05</v>
      </c>
      <c r="U27" s="43">
        <f t="shared" si="8"/>
        <v>4.7646104559442363E-07</v>
      </c>
      <c r="V27" s="1"/>
      <c r="W27" s="5"/>
    </row>
    <row r="28" spans="1:23" s="43" customFormat="1" ht="12.75">
      <c r="A28" s="48" t="s">
        <v>54</v>
      </c>
      <c r="B28" s="44" t="s">
        <v>51</v>
      </c>
      <c r="C28" s="45">
        <v>52723.5251</v>
      </c>
      <c r="D28" s="45">
        <v>0.0002</v>
      </c>
      <c r="E28" s="43">
        <f t="shared" si="1"/>
        <v>-4800.01577946796</v>
      </c>
      <c r="F28" s="43">
        <f t="shared" si="2"/>
        <v>-4800</v>
      </c>
      <c r="G28" s="49">
        <f t="shared" si="3"/>
        <v>-0.004682825368945487</v>
      </c>
      <c r="K28" s="1">
        <f t="shared" si="4"/>
        <v>-0.004682825368945487</v>
      </c>
      <c r="O28" s="43">
        <f aca="true" t="shared" si="9" ref="O28:O59">+C$11+C$12*$F28</f>
        <v>-0.0018368231382114263</v>
      </c>
      <c r="P28" s="42">
        <f t="shared" si="6"/>
        <v>-0.0029310232979662286</v>
      </c>
      <c r="Q28" s="153">
        <f t="shared" si="5"/>
        <v>37705.0251</v>
      </c>
      <c r="R28" s="46"/>
      <c r="S28" s="43">
        <f aca="true" t="shared" si="10" ref="S28:S59">+(P28-G28)^2</f>
        <v>3.068810495887218E-06</v>
      </c>
      <c r="T28" s="43">
        <v>0.05</v>
      </c>
      <c r="U28" s="43">
        <f t="shared" si="8"/>
        <v>1.5344052479436092E-07</v>
      </c>
      <c r="V28" s="1"/>
      <c r="W28" s="5"/>
    </row>
    <row r="29" spans="1:23" s="43" customFormat="1" ht="12.75">
      <c r="A29" s="49" t="s">
        <v>55</v>
      </c>
      <c r="B29" s="50" t="s">
        <v>51</v>
      </c>
      <c r="C29" s="49">
        <v>52745.4867</v>
      </c>
      <c r="D29" s="49">
        <v>0.0001</v>
      </c>
      <c r="E29" s="43">
        <f t="shared" si="1"/>
        <v>-4726.012942225267</v>
      </c>
      <c r="F29" s="43">
        <f t="shared" si="2"/>
        <v>-4726</v>
      </c>
      <c r="G29" s="49">
        <f t="shared" si="3"/>
        <v>-0.0038408253676607274</v>
      </c>
      <c r="K29" s="1">
        <f t="shared" si="4"/>
        <v>-0.0038408253676607274</v>
      </c>
      <c r="O29" s="43">
        <f t="shared" si="9"/>
        <v>-0.0017327425136787929</v>
      </c>
      <c r="P29" s="42">
        <f t="shared" si="6"/>
        <v>-0.0029083047875321003</v>
      </c>
      <c r="Q29" s="153">
        <f t="shared" si="5"/>
        <v>37726.9867</v>
      </c>
      <c r="R29" s="46"/>
      <c r="S29" s="43">
        <f t="shared" si="10"/>
        <v>8.695946323634311E-07</v>
      </c>
      <c r="T29" s="43">
        <v>0.05</v>
      </c>
      <c r="U29" s="43">
        <f t="shared" si="8"/>
        <v>4.347973161817156E-08</v>
      </c>
      <c r="V29" s="1"/>
      <c r="W29" s="5"/>
    </row>
    <row r="30" spans="1:22" s="43" customFormat="1" ht="12.75">
      <c r="A30" s="49" t="s">
        <v>55</v>
      </c>
      <c r="B30" s="50" t="s">
        <v>53</v>
      </c>
      <c r="C30" s="49">
        <v>52746.5306</v>
      </c>
      <c r="D30" s="49">
        <v>0.0002</v>
      </c>
      <c r="E30" s="43">
        <f t="shared" si="1"/>
        <v>-4722.495367831898</v>
      </c>
      <c r="F30" s="43">
        <f t="shared" si="2"/>
        <v>-4722.5</v>
      </c>
      <c r="G30" s="49">
        <f t="shared" si="3"/>
        <v>0.001374674633552786</v>
      </c>
      <c r="K30" s="1">
        <f t="shared" si="4"/>
        <v>0.001374674633552786</v>
      </c>
      <c r="O30" s="43">
        <f t="shared" si="9"/>
        <v>-0.0017278197814373846</v>
      </c>
      <c r="P30" s="42">
        <f t="shared" si="6"/>
        <v>-0.00290719444126817</v>
      </c>
      <c r="Q30" s="153">
        <f t="shared" si="5"/>
        <v>37728.0306</v>
      </c>
      <c r="R30" s="46"/>
      <c r="S30" s="43">
        <f t="shared" si="10"/>
        <v>1.8334402773908065E-05</v>
      </c>
      <c r="T30" s="43">
        <v>0.05</v>
      </c>
      <c r="U30" s="43">
        <f t="shared" si="8"/>
        <v>9.167201386954033E-07</v>
      </c>
      <c r="V30" s="1"/>
    </row>
    <row r="31" spans="1:21" s="43" customFormat="1" ht="12.75">
      <c r="A31" s="49" t="s">
        <v>55</v>
      </c>
      <c r="B31" s="50" t="s">
        <v>51</v>
      </c>
      <c r="C31" s="49">
        <v>52764.4808</v>
      </c>
      <c r="D31" s="49">
        <v>0.0002</v>
      </c>
      <c r="E31" s="43">
        <f t="shared" si="1"/>
        <v>-4662.0095321426215</v>
      </c>
      <c r="F31" s="43">
        <f t="shared" si="2"/>
        <v>-4662</v>
      </c>
      <c r="G31" s="49">
        <f t="shared" si="3"/>
        <v>-0.0028288253670325503</v>
      </c>
      <c r="K31" s="1">
        <f t="shared" si="4"/>
        <v>-0.0028288253670325503</v>
      </c>
      <c r="O31" s="43">
        <f t="shared" si="9"/>
        <v>-0.001642726838407326</v>
      </c>
      <c r="P31" s="42">
        <f t="shared" si="6"/>
        <v>-0.0028874899645842497</v>
      </c>
      <c r="Q31" s="153">
        <f t="shared" si="5"/>
        <v>37745.9808</v>
      </c>
      <c r="R31" s="46"/>
      <c r="S31" s="43">
        <f t="shared" si="10"/>
        <v>3.441535005902863E-09</v>
      </c>
      <c r="T31" s="43">
        <v>0.1</v>
      </c>
      <c r="U31" s="43">
        <f t="shared" si="8"/>
        <v>3.4415350059028635E-10</v>
      </c>
    </row>
    <row r="32" spans="1:21" s="43" customFormat="1" ht="12.75">
      <c r="A32" s="49" t="s">
        <v>55</v>
      </c>
      <c r="B32" s="50" t="s">
        <v>53</v>
      </c>
      <c r="C32" s="49">
        <v>52765.5212</v>
      </c>
      <c r="D32" s="49">
        <v>0.0001</v>
      </c>
      <c r="E32" s="43">
        <f t="shared" si="1"/>
        <v>-4658.503751513356</v>
      </c>
      <c r="F32" s="43">
        <f t="shared" si="2"/>
        <v>-4658.5</v>
      </c>
      <c r="G32" s="49">
        <f t="shared" si="3"/>
        <v>-0.0011133253647130914</v>
      </c>
      <c r="K32" s="1">
        <f t="shared" si="4"/>
        <v>-0.0011133253647130914</v>
      </c>
      <c r="O32" s="43">
        <f t="shared" si="9"/>
        <v>-0.0016378041061659177</v>
      </c>
      <c r="P32" s="42">
        <f t="shared" si="6"/>
        <v>-0.0028863204540417755</v>
      </c>
      <c r="Q32" s="153">
        <f t="shared" si="5"/>
        <v>37747.0212</v>
      </c>
      <c r="R32" s="46"/>
      <c r="S32" s="43">
        <f t="shared" si="10"/>
        <v>3.1435115867836282E-06</v>
      </c>
      <c r="T32" s="43">
        <v>0.1</v>
      </c>
      <c r="U32" s="43">
        <f t="shared" si="8"/>
        <v>3.143511586783628E-07</v>
      </c>
    </row>
    <row r="33" spans="1:21" s="43" customFormat="1" ht="12.75">
      <c r="A33" s="49" t="s">
        <v>55</v>
      </c>
      <c r="B33" s="50" t="s">
        <v>53</v>
      </c>
      <c r="C33" s="49">
        <v>52766.4107</v>
      </c>
      <c r="D33" s="49">
        <v>0.0001</v>
      </c>
      <c r="E33" s="43">
        <f t="shared" si="1"/>
        <v>-4655.506450600527</v>
      </c>
      <c r="F33" s="43">
        <f t="shared" si="2"/>
        <v>-4655.5</v>
      </c>
      <c r="G33" s="49">
        <f t="shared" si="3"/>
        <v>-0.0019143253666698001</v>
      </c>
      <c r="K33" s="1">
        <f t="shared" si="4"/>
        <v>-0.0019143253666698001</v>
      </c>
      <c r="O33" s="43">
        <f t="shared" si="9"/>
        <v>-0.0016335846213875677</v>
      </c>
      <c r="P33" s="42">
        <f t="shared" si="6"/>
        <v>-0.0028853154412030665</v>
      </c>
      <c r="Q33" s="153">
        <f t="shared" si="5"/>
        <v>37747.9107</v>
      </c>
      <c r="R33" s="46"/>
      <c r="S33" s="43">
        <f t="shared" si="10"/>
        <v>9.428217248421183E-07</v>
      </c>
      <c r="T33" s="43">
        <v>0.5</v>
      </c>
      <c r="U33" s="43">
        <f t="shared" si="8"/>
        <v>4.7141086242105914E-07</v>
      </c>
    </row>
    <row r="34" spans="1:21" s="43" customFormat="1" ht="12.75">
      <c r="A34" s="49" t="s">
        <v>56</v>
      </c>
      <c r="B34" s="44" t="s">
        <v>53</v>
      </c>
      <c r="C34" s="45">
        <v>53094.3375</v>
      </c>
      <c r="D34" s="45">
        <v>0.0018</v>
      </c>
      <c r="E34" s="43">
        <f t="shared" si="1"/>
        <v>-3550.5089272909913</v>
      </c>
      <c r="F34" s="43">
        <f t="shared" si="2"/>
        <v>-3550.5</v>
      </c>
      <c r="G34" s="49">
        <f t="shared" si="3"/>
        <v>-0.002649325368111022</v>
      </c>
      <c r="K34" s="1">
        <f t="shared" si="4"/>
        <v>-0.002649325368111022</v>
      </c>
      <c r="O34" s="43">
        <f t="shared" si="9"/>
        <v>-7.940772802864787E-05</v>
      </c>
      <c r="P34" s="42">
        <f t="shared" si="6"/>
        <v>-0.002353445549793537</v>
      </c>
      <c r="Q34" s="153">
        <f t="shared" si="5"/>
        <v>38075.8375</v>
      </c>
      <c r="R34" s="46"/>
      <c r="S34" s="43">
        <f t="shared" si="10"/>
        <v>8.754486688758776E-08</v>
      </c>
      <c r="T34" s="43">
        <v>1</v>
      </c>
      <c r="U34" s="43">
        <f t="shared" si="8"/>
        <v>8.754486688758776E-08</v>
      </c>
    </row>
    <row r="35" spans="1:21" s="43" customFormat="1" ht="12.75">
      <c r="A35" s="51" t="s">
        <v>57</v>
      </c>
      <c r="B35" s="52" t="s">
        <v>51</v>
      </c>
      <c r="C35" s="53">
        <v>53100.7194</v>
      </c>
      <c r="D35" s="51">
        <v>0.0003</v>
      </c>
      <c r="E35" s="43">
        <f t="shared" si="1"/>
        <v>-3529.004177773692</v>
      </c>
      <c r="F35" s="43">
        <f t="shared" si="2"/>
        <v>-3529</v>
      </c>
      <c r="G35" s="49">
        <f t="shared" si="3"/>
        <v>-0.0012398253675200976</v>
      </c>
      <c r="K35" s="1">
        <f t="shared" si="4"/>
        <v>-0.0012398253675200976</v>
      </c>
      <c r="O35" s="43">
        <f t="shared" si="9"/>
        <v>-4.91680871171395E-05</v>
      </c>
      <c r="P35" s="42">
        <f t="shared" si="6"/>
        <v>-0.0023398984143033937</v>
      </c>
      <c r="Q35" s="153">
        <f t="shared" si="5"/>
        <v>38082.2194</v>
      </c>
      <c r="R35" s="46"/>
      <c r="S35" s="43">
        <f t="shared" si="10"/>
        <v>1.2101607082590837E-06</v>
      </c>
      <c r="T35" s="43">
        <v>1</v>
      </c>
      <c r="U35" s="43">
        <f t="shared" si="8"/>
        <v>1.2101607082590837E-06</v>
      </c>
    </row>
    <row r="36" spans="1:21" s="43" customFormat="1" ht="12.75">
      <c r="A36" s="48" t="s">
        <v>58</v>
      </c>
      <c r="B36" s="44" t="s">
        <v>51</v>
      </c>
      <c r="C36" s="45">
        <v>53420.9287</v>
      </c>
      <c r="D36" s="45">
        <v>0.0002</v>
      </c>
      <c r="E36" s="43">
        <f t="shared" si="1"/>
        <v>-2450.0119043740383</v>
      </c>
      <c r="F36" s="43">
        <f t="shared" si="2"/>
        <v>-2450</v>
      </c>
      <c r="G36" s="49">
        <f t="shared" si="3"/>
        <v>-0.0035328253725310788</v>
      </c>
      <c r="K36" s="1">
        <f t="shared" si="4"/>
        <v>-0.0035328253725310788</v>
      </c>
      <c r="O36" s="43">
        <f t="shared" si="9"/>
        <v>0.001468439938162747</v>
      </c>
      <c r="P36" s="42">
        <f t="shared" si="6"/>
        <v>-0.001503204275234946</v>
      </c>
      <c r="Q36" s="153">
        <f t="shared" si="5"/>
        <v>38402.4287</v>
      </c>
      <c r="R36" s="46"/>
      <c r="S36" s="43">
        <f t="shared" si="10"/>
        <v>4.119361798589557E-06</v>
      </c>
      <c r="T36" s="43">
        <v>1</v>
      </c>
      <c r="U36" s="43">
        <f t="shared" si="8"/>
        <v>4.119361798589557E-06</v>
      </c>
    </row>
    <row r="37" spans="1:22" s="43" customFormat="1" ht="12.75">
      <c r="A37" s="54" t="s">
        <v>59</v>
      </c>
      <c r="B37" s="54" t="s">
        <v>53</v>
      </c>
      <c r="C37" s="55">
        <v>53460.2494</v>
      </c>
      <c r="D37" s="54" t="s">
        <v>60</v>
      </c>
      <c r="E37" s="43">
        <f t="shared" si="1"/>
        <v>-2317.5150297215205</v>
      </c>
      <c r="F37" s="43">
        <f t="shared" si="2"/>
        <v>-2317.5</v>
      </c>
      <c r="G37" s="49">
        <f t="shared" si="3"/>
        <v>-0.0044603253627428785</v>
      </c>
      <c r="K37" s="1">
        <f t="shared" si="4"/>
        <v>-0.0044603253627428785</v>
      </c>
      <c r="O37" s="43">
        <f t="shared" si="9"/>
        <v>0.0016548005158732058</v>
      </c>
      <c r="P37" s="42">
        <f t="shared" si="6"/>
        <v>-0.0013792598979388685</v>
      </c>
      <c r="Q37" s="153">
        <f t="shared" si="5"/>
        <v>38441.7494</v>
      </c>
      <c r="R37" s="46"/>
      <c r="S37" s="43">
        <f t="shared" si="10"/>
        <v>9.49296439840795E-06</v>
      </c>
      <c r="T37" s="43">
        <v>1</v>
      </c>
      <c r="U37" s="43">
        <f t="shared" si="8"/>
        <v>9.49296439840795E-06</v>
      </c>
      <c r="V37" s="1"/>
    </row>
    <row r="38" spans="1:21" s="43" customFormat="1" ht="12.75">
      <c r="A38" s="45" t="s">
        <v>61</v>
      </c>
      <c r="B38" s="44" t="s">
        <v>51</v>
      </c>
      <c r="C38" s="45">
        <v>53840.857</v>
      </c>
      <c r="D38" s="45">
        <v>0.0004</v>
      </c>
      <c r="E38" s="43">
        <f t="shared" si="1"/>
        <v>-1035.0018122815657</v>
      </c>
      <c r="F38" s="43">
        <f t="shared" si="2"/>
        <v>-1035</v>
      </c>
      <c r="G38" s="49">
        <f t="shared" si="3"/>
        <v>-0.0005378253626986407</v>
      </c>
      <c r="K38" s="1">
        <f t="shared" si="4"/>
        <v>-0.0005378253626986407</v>
      </c>
      <c r="O38" s="43">
        <f t="shared" si="9"/>
        <v>0.0034586302586178345</v>
      </c>
      <c r="P38" s="42">
        <f t="shared" si="6"/>
        <v>6.0088030769987874E-05</v>
      </c>
      <c r="Q38" s="153">
        <f t="shared" si="5"/>
        <v>38822.357</v>
      </c>
      <c r="R38" s="46"/>
      <c r="S38" s="43">
        <f t="shared" si="10"/>
        <v>3.575004260891711E-07</v>
      </c>
      <c r="T38" s="43">
        <v>1</v>
      </c>
      <c r="U38" s="43">
        <f t="shared" si="8"/>
        <v>3.575004260891711E-07</v>
      </c>
    </row>
    <row r="39" spans="1:21" s="43" customFormat="1" ht="12.75">
      <c r="A39" s="56" t="s">
        <v>62</v>
      </c>
      <c r="B39" s="44"/>
      <c r="C39" s="49">
        <v>54148.0127</v>
      </c>
      <c r="D39" s="45">
        <v>0.0002</v>
      </c>
      <c r="E39" s="43">
        <f t="shared" si="1"/>
        <v>0.004438413409431891</v>
      </c>
      <c r="F39" s="43">
        <f t="shared" si="2"/>
        <v>0</v>
      </c>
      <c r="G39" s="49">
        <f t="shared" si="3"/>
        <v>0.001317174632276874</v>
      </c>
      <c r="K39" s="1">
        <f t="shared" si="4"/>
        <v>0.001317174632276874</v>
      </c>
      <c r="O39" s="43">
        <f t="shared" si="9"/>
        <v>0.004914352507148587</v>
      </c>
      <c r="P39" s="42">
        <f t="shared" si="6"/>
        <v>0.0015384353155776986</v>
      </c>
      <c r="Q39" s="153">
        <f t="shared" si="5"/>
        <v>39129.5127</v>
      </c>
      <c r="R39" s="46"/>
      <c r="S39" s="43">
        <f t="shared" si="10"/>
        <v>4.8956289974747795E-08</v>
      </c>
      <c r="T39" s="43">
        <v>1</v>
      </c>
      <c r="U39" s="43">
        <f t="shared" si="8"/>
        <v>4.8956289974747795E-08</v>
      </c>
    </row>
    <row r="40" spans="1:21" s="43" customFormat="1" ht="12.75">
      <c r="A40" s="51" t="s">
        <v>63</v>
      </c>
      <c r="B40" s="57" t="s">
        <v>51</v>
      </c>
      <c r="C40" s="51">
        <v>54234.3739</v>
      </c>
      <c r="D40" s="51">
        <v>0.0004</v>
      </c>
      <c r="E40" s="43">
        <f t="shared" si="1"/>
        <v>291.0111878161374</v>
      </c>
      <c r="F40" s="43">
        <f t="shared" si="2"/>
        <v>291</v>
      </c>
      <c r="G40" s="43">
        <f t="shared" si="3"/>
        <v>0.003320174633699935</v>
      </c>
      <c r="K40" s="1">
        <f t="shared" si="4"/>
        <v>0.003320174633699935</v>
      </c>
      <c r="O40" s="43">
        <f t="shared" si="9"/>
        <v>0.005323642530648538</v>
      </c>
      <c r="P40" s="42">
        <f t="shared" si="6"/>
        <v>0.002005045249698991</v>
      </c>
      <c r="Q40" s="153">
        <f t="shared" si="5"/>
        <v>39215.8739</v>
      </c>
      <c r="R40" s="46"/>
      <c r="S40" s="43">
        <f t="shared" si="10"/>
        <v>1.729565296662702E-06</v>
      </c>
      <c r="T40" s="43">
        <v>1</v>
      </c>
      <c r="U40" s="43">
        <f t="shared" si="8"/>
        <v>1.729565296662702E-06</v>
      </c>
    </row>
    <row r="41" spans="1:22" ht="12.75">
      <c r="A41" s="51" t="s">
        <v>63</v>
      </c>
      <c r="B41" s="57" t="s">
        <v>53</v>
      </c>
      <c r="C41" s="51">
        <v>54234.5152</v>
      </c>
      <c r="D41" s="51">
        <v>0.0003</v>
      </c>
      <c r="E41" s="43">
        <f aca="true" t="shared" si="11" ref="E41:E77">+(C41-C$7)/C$8</f>
        <v>291.48731892236873</v>
      </c>
      <c r="F41" s="43">
        <f aca="true" t="shared" si="12" ref="F41:F80">ROUND(2*E41,0)/2</f>
        <v>291.5</v>
      </c>
      <c r="G41" s="43">
        <f aca="true" t="shared" si="13" ref="G41:G77">+C41-(C$7+F41*C$8)</f>
        <v>-0.003763325366890058</v>
      </c>
      <c r="H41" s="43"/>
      <c r="I41" s="43"/>
      <c r="J41" s="43"/>
      <c r="K41" s="1">
        <f aca="true" t="shared" si="14" ref="K41:K77">G41</f>
        <v>-0.003763325366890058</v>
      </c>
      <c r="L41" s="43"/>
      <c r="M41" s="43"/>
      <c r="N41" s="43"/>
      <c r="O41" s="43">
        <f t="shared" si="9"/>
        <v>0.005324345778111596</v>
      </c>
      <c r="P41" s="42">
        <f t="shared" si="6"/>
        <v>0.0020058662331809817</v>
      </c>
      <c r="Q41" s="153">
        <f aca="true" t="shared" si="15" ref="Q41:Q77">+C41-15018.5</f>
        <v>39216.0152</v>
      </c>
      <c r="R41" s="46"/>
      <c r="S41" s="43">
        <f t="shared" si="10"/>
        <v>3.328357171833024E-05</v>
      </c>
      <c r="T41" s="43">
        <v>1</v>
      </c>
      <c r="U41" s="43">
        <f t="shared" si="8"/>
        <v>3.328357171833024E-05</v>
      </c>
      <c r="V41" s="43"/>
    </row>
    <row r="42" spans="1:21" ht="12.75">
      <c r="A42" s="43" t="s">
        <v>59</v>
      </c>
      <c r="B42" s="50" t="s">
        <v>51</v>
      </c>
      <c r="C42" s="49">
        <v>54546.2832</v>
      </c>
      <c r="D42" s="43" t="s">
        <v>64</v>
      </c>
      <c r="E42" s="43">
        <f t="shared" si="11"/>
        <v>1342.0353919897798</v>
      </c>
      <c r="F42" s="43">
        <f t="shared" si="12"/>
        <v>1342</v>
      </c>
      <c r="G42" s="49">
        <f t="shared" si="13"/>
        <v>0.010503174627956469</v>
      </c>
      <c r="H42" s="43"/>
      <c r="I42" s="43"/>
      <c r="J42" s="43"/>
      <c r="K42" s="1">
        <f t="shared" si="14"/>
        <v>0.010503174627956469</v>
      </c>
      <c r="L42" s="43"/>
      <c r="M42" s="43"/>
      <c r="N42" s="43"/>
      <c r="O42" s="43">
        <f t="shared" si="9"/>
        <v>0.0068018686979971574</v>
      </c>
      <c r="P42" s="42">
        <f t="shared" si="6"/>
        <v>0.003876560186022315</v>
      </c>
      <c r="Q42" s="153">
        <f t="shared" si="15"/>
        <v>39527.7832</v>
      </c>
      <c r="R42" s="46"/>
      <c r="S42" s="43">
        <f t="shared" si="10"/>
        <v>4.3912018962050296E-05</v>
      </c>
      <c r="T42" s="43">
        <v>1</v>
      </c>
      <c r="U42" s="43">
        <f t="shared" si="8"/>
        <v>4.3912018962050296E-05</v>
      </c>
    </row>
    <row r="43" spans="1:22" s="43" customFormat="1" ht="12.75">
      <c r="A43" s="51" t="s">
        <v>65</v>
      </c>
      <c r="B43" s="57" t="s">
        <v>51</v>
      </c>
      <c r="C43" s="51">
        <v>54554.594</v>
      </c>
      <c r="D43" s="51">
        <v>0.0001</v>
      </c>
      <c r="E43" s="43">
        <f t="shared" si="11"/>
        <v>1370.039853402266</v>
      </c>
      <c r="F43" s="43">
        <f t="shared" si="12"/>
        <v>1370</v>
      </c>
      <c r="G43" s="43">
        <f t="shared" si="13"/>
        <v>0.011827174632344395</v>
      </c>
      <c r="K43" s="1">
        <f t="shared" si="14"/>
        <v>0.011827174632344395</v>
      </c>
      <c r="O43" s="43">
        <f t="shared" si="9"/>
        <v>0.006841250555928425</v>
      </c>
      <c r="P43" s="42">
        <f t="shared" si="6"/>
        <v>0.0039304096567113304</v>
      </c>
      <c r="Q43" s="153">
        <f t="shared" si="15"/>
        <v>39536.094</v>
      </c>
      <c r="R43" s="46"/>
      <c r="S43" s="43">
        <f t="shared" si="10"/>
        <v>6.235889708038508E-05</v>
      </c>
      <c r="T43" s="43">
        <v>1</v>
      </c>
      <c r="U43" s="43">
        <f t="shared" si="8"/>
        <v>6.235889708038508E-05</v>
      </c>
      <c r="V43" s="1"/>
    </row>
    <row r="44" spans="1:22" s="43" customFormat="1" ht="12.75">
      <c r="A44" s="51" t="s">
        <v>65</v>
      </c>
      <c r="B44" s="57" t="s">
        <v>53</v>
      </c>
      <c r="C44" s="51">
        <v>54594.4996</v>
      </c>
      <c r="D44" s="51">
        <v>0.0001</v>
      </c>
      <c r="E44" s="43">
        <f t="shared" si="11"/>
        <v>1504.5076345235009</v>
      </c>
      <c r="F44" s="43">
        <f t="shared" si="12"/>
        <v>1504.5</v>
      </c>
      <c r="G44" s="43">
        <f t="shared" si="13"/>
        <v>0.0022656746368738823</v>
      </c>
      <c r="K44" s="1">
        <f t="shared" si="14"/>
        <v>0.0022656746368738823</v>
      </c>
      <c r="O44" s="43">
        <f t="shared" si="9"/>
        <v>0.007030424123491117</v>
      </c>
      <c r="P44" s="42">
        <f t="shared" si="6"/>
        <v>0.00419196584016155</v>
      </c>
      <c r="Q44" s="153">
        <f t="shared" si="15"/>
        <v>39575.9996</v>
      </c>
      <c r="R44" s="46"/>
      <c r="S44" s="43">
        <f t="shared" si="10"/>
        <v>3.710597799863452E-06</v>
      </c>
      <c r="T44" s="43">
        <v>1</v>
      </c>
      <c r="U44" s="43">
        <f t="shared" si="8"/>
        <v>3.710597799863452E-06</v>
      </c>
      <c r="V44" s="1"/>
    </row>
    <row r="45" spans="1:22" ht="12.75">
      <c r="A45" s="58" t="s">
        <v>66</v>
      </c>
      <c r="B45" s="59" t="s">
        <v>53</v>
      </c>
      <c r="C45" s="60">
        <v>55008.493</v>
      </c>
      <c r="D45" s="60">
        <v>0.015</v>
      </c>
      <c r="E45" s="43">
        <f t="shared" si="11"/>
        <v>2899.519209260582</v>
      </c>
      <c r="F45" s="43">
        <f t="shared" si="12"/>
        <v>2899.5</v>
      </c>
      <c r="G45" s="49">
        <f t="shared" si="13"/>
        <v>0.005700674635590985</v>
      </c>
      <c r="H45" s="43"/>
      <c r="I45" s="43"/>
      <c r="J45" s="43"/>
      <c r="K45" s="1">
        <f t="shared" si="14"/>
        <v>0.005700674635590985</v>
      </c>
      <c r="L45" s="43"/>
      <c r="M45" s="43"/>
      <c r="N45" s="43"/>
      <c r="O45" s="43">
        <f t="shared" si="9"/>
        <v>0.008992484545423871</v>
      </c>
      <c r="P45" s="42">
        <f t="shared" si="6"/>
        <v>0.007186537266497914</v>
      </c>
      <c r="Q45" s="153">
        <f t="shared" si="15"/>
        <v>39989.993</v>
      </c>
      <c r="R45" s="46"/>
      <c r="S45" s="43">
        <f t="shared" si="10"/>
        <v>2.207787757925659E-06</v>
      </c>
      <c r="T45" s="43">
        <v>0.05</v>
      </c>
      <c r="U45" s="43">
        <f t="shared" si="8"/>
        <v>1.1038938789628296E-07</v>
      </c>
      <c r="V45" s="43"/>
    </row>
    <row r="46" spans="1:21" ht="12.75">
      <c r="A46" s="43" t="s">
        <v>67</v>
      </c>
      <c r="B46" s="50" t="s">
        <v>51</v>
      </c>
      <c r="C46" s="49">
        <v>55294.4353</v>
      </c>
      <c r="D46" s="43" t="s">
        <v>51</v>
      </c>
      <c r="E46" s="43">
        <f t="shared" si="11"/>
        <v>3863.043792519486</v>
      </c>
      <c r="F46" s="43">
        <f t="shared" si="12"/>
        <v>3863</v>
      </c>
      <c r="G46" s="49">
        <f t="shared" si="13"/>
        <v>0.012996174627915025</v>
      </c>
      <c r="H46" s="43"/>
      <c r="I46" s="43"/>
      <c r="J46" s="43"/>
      <c r="K46" s="1">
        <f t="shared" si="14"/>
        <v>0.012996174627915025</v>
      </c>
      <c r="L46" s="43"/>
      <c r="M46" s="43"/>
      <c r="N46" s="43"/>
      <c r="O46" s="43">
        <f t="shared" si="9"/>
        <v>0.010347642406737282</v>
      </c>
      <c r="P46" s="42">
        <f t="shared" si="6"/>
        <v>0.009554933050343198</v>
      </c>
      <c r="Q46" s="153">
        <f t="shared" si="15"/>
        <v>40275.9353</v>
      </c>
      <c r="R46" s="46"/>
      <c r="S46" s="43">
        <f t="shared" si="10"/>
        <v>1.1842143595209033E-05</v>
      </c>
      <c r="T46" s="43">
        <v>1</v>
      </c>
      <c r="U46" s="43">
        <f t="shared" si="8"/>
        <v>1.1842143595209033E-05</v>
      </c>
    </row>
    <row r="47" spans="1:21" ht="12.75">
      <c r="A47" s="43" t="s">
        <v>67</v>
      </c>
      <c r="B47" s="50" t="s">
        <v>51</v>
      </c>
      <c r="C47" s="49">
        <v>55294.4353</v>
      </c>
      <c r="D47" s="43" t="s">
        <v>51</v>
      </c>
      <c r="E47" s="43">
        <f t="shared" si="11"/>
        <v>3863.043792519486</v>
      </c>
      <c r="F47" s="43">
        <f t="shared" si="12"/>
        <v>3863</v>
      </c>
      <c r="G47" s="49">
        <f t="shared" si="13"/>
        <v>0.012996174627915025</v>
      </c>
      <c r="H47" s="43"/>
      <c r="I47" s="43"/>
      <c r="J47" s="43"/>
      <c r="K47" s="1">
        <f t="shared" si="14"/>
        <v>0.012996174627915025</v>
      </c>
      <c r="L47" s="43"/>
      <c r="M47" s="43"/>
      <c r="N47" s="43"/>
      <c r="O47" s="43">
        <f t="shared" si="9"/>
        <v>0.010347642406737282</v>
      </c>
      <c r="P47" s="42">
        <f t="shared" si="6"/>
        <v>0.009554933050343198</v>
      </c>
      <c r="Q47" s="153">
        <f t="shared" si="15"/>
        <v>40275.9353</v>
      </c>
      <c r="R47" s="46"/>
      <c r="S47" s="43">
        <f t="shared" si="10"/>
        <v>1.1842143595209033E-05</v>
      </c>
      <c r="T47" s="43">
        <v>1</v>
      </c>
      <c r="U47" s="43">
        <f t="shared" si="8"/>
        <v>1.1842143595209033E-05</v>
      </c>
    </row>
    <row r="48" spans="1:21" ht="12.75">
      <c r="A48" s="43" t="s">
        <v>67</v>
      </c>
      <c r="B48" s="50" t="s">
        <v>51</v>
      </c>
      <c r="C48" s="49">
        <v>55294.4365</v>
      </c>
      <c r="D48" s="43" t="s">
        <v>68</v>
      </c>
      <c r="E48" s="43">
        <f t="shared" si="11"/>
        <v>3863.04783609578</v>
      </c>
      <c r="F48" s="43">
        <f t="shared" si="12"/>
        <v>3863</v>
      </c>
      <c r="G48" s="49">
        <f t="shared" si="13"/>
        <v>0.014196174633980263</v>
      </c>
      <c r="H48" s="43"/>
      <c r="I48" s="43"/>
      <c r="J48" s="43"/>
      <c r="K48" s="1">
        <f t="shared" si="14"/>
        <v>0.014196174633980263</v>
      </c>
      <c r="L48" s="43"/>
      <c r="M48" s="43"/>
      <c r="N48" s="43"/>
      <c r="O48" s="43">
        <f t="shared" si="9"/>
        <v>0.010347642406737282</v>
      </c>
      <c r="P48" s="42">
        <f t="shared" si="6"/>
        <v>0.009554933050343198</v>
      </c>
      <c r="Q48" s="153">
        <f t="shared" si="15"/>
        <v>40275.9365</v>
      </c>
      <c r="R48" s="46"/>
      <c r="S48" s="43">
        <f t="shared" si="10"/>
        <v>2.154112343768189E-05</v>
      </c>
      <c r="T48" s="43">
        <v>1</v>
      </c>
      <c r="U48" s="43">
        <f t="shared" si="8"/>
        <v>2.154112343768189E-05</v>
      </c>
    </row>
    <row r="49" spans="1:21" ht="12.75">
      <c r="A49" s="43" t="s">
        <v>67</v>
      </c>
      <c r="B49" s="50" t="s">
        <v>51</v>
      </c>
      <c r="C49" s="49">
        <v>55294.4365</v>
      </c>
      <c r="D49" s="43" t="s">
        <v>68</v>
      </c>
      <c r="E49" s="43">
        <f t="shared" si="11"/>
        <v>3863.04783609578</v>
      </c>
      <c r="F49" s="43">
        <f t="shared" si="12"/>
        <v>3863</v>
      </c>
      <c r="G49" s="49">
        <f t="shared" si="13"/>
        <v>0.014196174633980263</v>
      </c>
      <c r="H49" s="43"/>
      <c r="I49" s="43"/>
      <c r="J49" s="43"/>
      <c r="K49" s="1">
        <f t="shared" si="14"/>
        <v>0.014196174633980263</v>
      </c>
      <c r="L49" s="43"/>
      <c r="M49" s="43"/>
      <c r="N49" s="43"/>
      <c r="O49" s="43">
        <f t="shared" si="9"/>
        <v>0.010347642406737282</v>
      </c>
      <c r="P49" s="42">
        <f t="shared" si="6"/>
        <v>0.009554933050343198</v>
      </c>
      <c r="Q49" s="153">
        <f t="shared" si="15"/>
        <v>40275.9365</v>
      </c>
      <c r="R49" s="46"/>
      <c r="S49" s="43">
        <f t="shared" si="10"/>
        <v>2.154112343768189E-05</v>
      </c>
      <c r="T49" s="43">
        <v>1</v>
      </c>
      <c r="U49" s="43">
        <f t="shared" si="8"/>
        <v>2.154112343768189E-05</v>
      </c>
    </row>
    <row r="50" spans="1:22" ht="12.75">
      <c r="A50" s="61" t="s">
        <v>69</v>
      </c>
      <c r="B50" s="44" t="s">
        <v>53</v>
      </c>
      <c r="C50" s="45">
        <v>55294.5792</v>
      </c>
      <c r="D50" s="45">
        <v>0.0003</v>
      </c>
      <c r="E50" s="43">
        <f t="shared" si="11"/>
        <v>3863.528684707643</v>
      </c>
      <c r="F50" s="43">
        <f t="shared" si="12"/>
        <v>3863.5</v>
      </c>
      <c r="G50" s="49">
        <f t="shared" si="13"/>
        <v>0.008512674634403083</v>
      </c>
      <c r="H50" s="43"/>
      <c r="I50" s="43"/>
      <c r="J50" s="43"/>
      <c r="K50" s="1">
        <f t="shared" si="14"/>
        <v>0.008512674634403083</v>
      </c>
      <c r="L50" s="43"/>
      <c r="M50" s="43"/>
      <c r="N50" s="43"/>
      <c r="O50" s="43">
        <f t="shared" si="9"/>
        <v>0.01034834565420034</v>
      </c>
      <c r="P50" s="42">
        <f t="shared" si="6"/>
        <v>0.009556225763296086</v>
      </c>
      <c r="Q50" s="153">
        <f t="shared" si="15"/>
        <v>40276.0792</v>
      </c>
      <c r="R50" s="46"/>
      <c r="S50" s="43">
        <f t="shared" si="10"/>
        <v>1.0889989586138597E-06</v>
      </c>
      <c r="T50" s="43">
        <v>1</v>
      </c>
      <c r="U50" s="43">
        <f t="shared" si="8"/>
        <v>1.0889989586138597E-06</v>
      </c>
      <c r="V50" s="43"/>
    </row>
    <row r="51" spans="1:21" ht="12.75">
      <c r="A51" s="43" t="s">
        <v>67</v>
      </c>
      <c r="B51" s="50" t="s">
        <v>53</v>
      </c>
      <c r="C51" s="49">
        <v>55309.4193</v>
      </c>
      <c r="D51" s="43" t="s">
        <v>51</v>
      </c>
      <c r="E51" s="43">
        <f t="shared" si="11"/>
        <v>3913.534581589713</v>
      </c>
      <c r="F51" s="43">
        <f t="shared" si="12"/>
        <v>3913.5</v>
      </c>
      <c r="G51" s="49">
        <f t="shared" si="13"/>
        <v>0.01026267463748809</v>
      </c>
      <c r="H51" s="43"/>
      <c r="I51" s="43"/>
      <c r="J51" s="43"/>
      <c r="K51" s="1">
        <f t="shared" si="14"/>
        <v>0.01026267463748809</v>
      </c>
      <c r="L51" s="43"/>
      <c r="M51" s="43"/>
      <c r="N51" s="43"/>
      <c r="O51" s="43">
        <f t="shared" si="9"/>
        <v>0.010418670400506173</v>
      </c>
      <c r="P51" s="42">
        <f t="shared" si="6"/>
        <v>0.00968583051796712</v>
      </c>
      <c r="Q51" s="153">
        <f t="shared" si="15"/>
        <v>40290.9193</v>
      </c>
      <c r="R51" s="46"/>
      <c r="S51" s="43">
        <f t="shared" si="10"/>
        <v>3.3274913822592254E-07</v>
      </c>
      <c r="T51" s="43">
        <v>1</v>
      </c>
      <c r="U51" s="43">
        <f t="shared" si="8"/>
        <v>3.3274913822592254E-07</v>
      </c>
    </row>
    <row r="52" spans="1:21" ht="12.75">
      <c r="A52" s="43" t="s">
        <v>67</v>
      </c>
      <c r="B52" s="50" t="s">
        <v>53</v>
      </c>
      <c r="C52" s="49">
        <v>55309.4193</v>
      </c>
      <c r="D52" s="43" t="s">
        <v>51</v>
      </c>
      <c r="E52" s="43">
        <f t="shared" si="11"/>
        <v>3913.534581589713</v>
      </c>
      <c r="F52" s="43">
        <f t="shared" si="12"/>
        <v>3913.5</v>
      </c>
      <c r="G52" s="49">
        <f t="shared" si="13"/>
        <v>0.01026267463748809</v>
      </c>
      <c r="H52" s="43"/>
      <c r="I52" s="43"/>
      <c r="J52" s="43"/>
      <c r="K52" s="1">
        <f t="shared" si="14"/>
        <v>0.01026267463748809</v>
      </c>
      <c r="L52" s="43"/>
      <c r="M52" s="43"/>
      <c r="N52" s="43"/>
      <c r="O52" s="43">
        <f t="shared" si="9"/>
        <v>0.010418670400506173</v>
      </c>
      <c r="P52" s="42">
        <f t="shared" si="6"/>
        <v>0.00968583051796712</v>
      </c>
      <c r="Q52" s="153">
        <f t="shared" si="15"/>
        <v>40290.9193</v>
      </c>
      <c r="R52" s="46"/>
      <c r="S52" s="43">
        <f t="shared" si="10"/>
        <v>3.3274913822592254E-07</v>
      </c>
      <c r="T52" s="43">
        <v>1</v>
      </c>
      <c r="U52" s="43">
        <f t="shared" si="8"/>
        <v>3.3274913822592254E-07</v>
      </c>
    </row>
    <row r="53" spans="1:21" ht="12.75">
      <c r="A53" s="43" t="s">
        <v>67</v>
      </c>
      <c r="B53" s="50" t="s">
        <v>53</v>
      </c>
      <c r="C53" s="49">
        <v>55309.4202</v>
      </c>
      <c r="D53" s="43" t="s">
        <v>68</v>
      </c>
      <c r="E53" s="43">
        <f t="shared" si="11"/>
        <v>3913.537614271915</v>
      </c>
      <c r="F53" s="43">
        <f t="shared" si="12"/>
        <v>3913.5</v>
      </c>
      <c r="G53" s="49">
        <f t="shared" si="13"/>
        <v>0.01116267463658005</v>
      </c>
      <c r="H53" s="43"/>
      <c r="I53" s="43"/>
      <c r="J53" s="43"/>
      <c r="K53" s="1">
        <f t="shared" si="14"/>
        <v>0.01116267463658005</v>
      </c>
      <c r="L53" s="43"/>
      <c r="M53" s="43"/>
      <c r="N53" s="43"/>
      <c r="O53" s="43">
        <f t="shared" si="9"/>
        <v>0.010418670400506173</v>
      </c>
      <c r="P53" s="42">
        <f t="shared" si="6"/>
        <v>0.00968583051796712</v>
      </c>
      <c r="Q53" s="153">
        <f t="shared" si="15"/>
        <v>40290.9202</v>
      </c>
      <c r="R53" s="46"/>
      <c r="S53" s="43">
        <f t="shared" si="10"/>
        <v>2.181068550681602E-06</v>
      </c>
      <c r="T53" s="43">
        <v>1</v>
      </c>
      <c r="U53" s="43">
        <f t="shared" si="8"/>
        <v>2.181068550681602E-06</v>
      </c>
    </row>
    <row r="54" spans="1:21" ht="12.75">
      <c r="A54" s="43" t="s">
        <v>67</v>
      </c>
      <c r="B54" s="50" t="s">
        <v>53</v>
      </c>
      <c r="C54" s="49">
        <v>55309.4202</v>
      </c>
      <c r="D54" s="43" t="s">
        <v>68</v>
      </c>
      <c r="E54" s="43">
        <f t="shared" si="11"/>
        <v>3913.537614271915</v>
      </c>
      <c r="F54" s="43">
        <f t="shared" si="12"/>
        <v>3913.5</v>
      </c>
      <c r="G54" s="49">
        <f t="shared" si="13"/>
        <v>0.01116267463658005</v>
      </c>
      <c r="H54" s="43"/>
      <c r="I54" s="43"/>
      <c r="J54" s="43"/>
      <c r="K54" s="1">
        <f t="shared" si="14"/>
        <v>0.01116267463658005</v>
      </c>
      <c r="L54" s="43"/>
      <c r="M54" s="43"/>
      <c r="N54" s="43"/>
      <c r="O54" s="43">
        <f t="shared" si="9"/>
        <v>0.010418670400506173</v>
      </c>
      <c r="P54" s="42">
        <f aca="true" t="shared" si="16" ref="P54:P77">D$11+D$12*F54+D$13*F54^2</f>
        <v>0.00968583051796712</v>
      </c>
      <c r="Q54" s="153">
        <f t="shared" si="15"/>
        <v>40290.9202</v>
      </c>
      <c r="R54" s="46"/>
      <c r="S54" s="43">
        <f t="shared" si="10"/>
        <v>2.181068550681602E-06</v>
      </c>
      <c r="T54" s="43">
        <v>1</v>
      </c>
      <c r="U54" s="43">
        <f aca="true" t="shared" si="17" ref="U54:U77">S54*T54</f>
        <v>2.181068550681602E-06</v>
      </c>
    </row>
    <row r="55" spans="1:21" ht="12.75">
      <c r="A55" s="61" t="s">
        <v>69</v>
      </c>
      <c r="B55" s="44" t="s">
        <v>53</v>
      </c>
      <c r="C55" s="45">
        <v>55607.6748</v>
      </c>
      <c r="D55" s="45">
        <v>0.0005</v>
      </c>
      <c r="E55" s="43">
        <f t="shared" si="11"/>
        <v>4918.550300992474</v>
      </c>
      <c r="F55" s="43">
        <f t="shared" si="12"/>
        <v>4918.5</v>
      </c>
      <c r="G55" s="49">
        <f t="shared" si="13"/>
        <v>0.01492767463059863</v>
      </c>
      <c r="H55" s="43"/>
      <c r="I55" s="43"/>
      <c r="J55" s="43"/>
      <c r="K55" s="1">
        <f t="shared" si="14"/>
        <v>0.01492767463059863</v>
      </c>
      <c r="L55" s="43"/>
      <c r="M55" s="43"/>
      <c r="N55" s="43"/>
      <c r="O55" s="43">
        <f t="shared" si="9"/>
        <v>0.011832197801253427</v>
      </c>
      <c r="P55" s="42">
        <f t="shared" si="16"/>
        <v>0.012430909313269746</v>
      </c>
      <c r="Q55" s="153">
        <f t="shared" si="15"/>
        <v>40589.1748</v>
      </c>
      <c r="R55" s="46"/>
      <c r="S55" s="43">
        <f t="shared" si="10"/>
        <v>6.233837049816409E-06</v>
      </c>
      <c r="T55" s="43">
        <v>1</v>
      </c>
      <c r="U55" s="43">
        <f t="shared" si="17"/>
        <v>6.233837049816409E-06</v>
      </c>
    </row>
    <row r="56" spans="1:21" s="43" customFormat="1" ht="12.75">
      <c r="A56" s="58" t="s">
        <v>70</v>
      </c>
      <c r="B56" s="50" t="s">
        <v>51</v>
      </c>
      <c r="C56" s="49">
        <v>55683.49845</v>
      </c>
      <c r="D56" s="49">
        <v>0.0002</v>
      </c>
      <c r="E56" s="43">
        <f t="shared" si="11"/>
        <v>5174.049227759933</v>
      </c>
      <c r="F56" s="43">
        <f t="shared" si="12"/>
        <v>5174</v>
      </c>
      <c r="G56" s="49">
        <f t="shared" si="13"/>
        <v>0.014609174635552336</v>
      </c>
      <c r="K56" s="43">
        <f t="shared" si="14"/>
        <v>0.014609174635552336</v>
      </c>
      <c r="O56" s="43">
        <f t="shared" si="9"/>
        <v>0.012191557254876235</v>
      </c>
      <c r="P56" s="42">
        <f t="shared" si="16"/>
        <v>0.013171319506113782</v>
      </c>
      <c r="Q56" s="153">
        <f t="shared" si="15"/>
        <v>40664.99845</v>
      </c>
      <c r="R56" s="46"/>
      <c r="S56" s="43">
        <f t="shared" si="10"/>
        <v>2.06742737325276E-06</v>
      </c>
      <c r="T56" s="43">
        <v>1</v>
      </c>
      <c r="U56" s="43">
        <f t="shared" si="17"/>
        <v>2.06742737325276E-06</v>
      </c>
    </row>
    <row r="57" spans="1:21" s="43" customFormat="1" ht="12.75">
      <c r="A57" s="58" t="s">
        <v>70</v>
      </c>
      <c r="B57" s="50" t="s">
        <v>51</v>
      </c>
      <c r="C57" s="49">
        <v>55683.49875</v>
      </c>
      <c r="D57" s="49">
        <v>0.0006</v>
      </c>
      <c r="E57" s="43">
        <f t="shared" si="11"/>
        <v>5174.050238654</v>
      </c>
      <c r="F57" s="43">
        <f t="shared" si="12"/>
        <v>5174</v>
      </c>
      <c r="G57" s="49">
        <f t="shared" si="13"/>
        <v>0.014909174635249656</v>
      </c>
      <c r="K57" s="43">
        <f t="shared" si="14"/>
        <v>0.014909174635249656</v>
      </c>
      <c r="O57" s="43">
        <f t="shared" si="9"/>
        <v>0.012191557254876235</v>
      </c>
      <c r="P57" s="42">
        <f t="shared" si="16"/>
        <v>0.013171319506113782</v>
      </c>
      <c r="Q57" s="153">
        <f t="shared" si="15"/>
        <v>40664.99875</v>
      </c>
      <c r="R57" s="46"/>
      <c r="S57" s="43">
        <f t="shared" si="10"/>
        <v>3.0201404498638645E-06</v>
      </c>
      <c r="T57" s="43">
        <v>1</v>
      </c>
      <c r="U57" s="43">
        <f t="shared" si="17"/>
        <v>3.0201404498638645E-06</v>
      </c>
    </row>
    <row r="58" spans="1:21" s="43" customFormat="1" ht="12.75">
      <c r="A58" s="58" t="s">
        <v>71</v>
      </c>
      <c r="B58" s="44" t="s">
        <v>53</v>
      </c>
      <c r="C58" s="45">
        <v>55989.6151</v>
      </c>
      <c r="D58" s="45">
        <v>0.0005</v>
      </c>
      <c r="E58" s="43">
        <f t="shared" si="11"/>
        <v>6205.554246848995</v>
      </c>
      <c r="F58" s="43">
        <f t="shared" si="12"/>
        <v>6205.5</v>
      </c>
      <c r="G58" s="49">
        <f t="shared" si="13"/>
        <v>0.01609867463412229</v>
      </c>
      <c r="K58" s="43">
        <f t="shared" si="14"/>
        <v>0.01609867463412229</v>
      </c>
      <c r="O58" s="43">
        <f t="shared" si="9"/>
        <v>0.01364235677116558</v>
      </c>
      <c r="P58" s="42">
        <f t="shared" si="16"/>
        <v>0.016335809349063608</v>
      </c>
      <c r="Q58" s="153">
        <f t="shared" si="15"/>
        <v>40971.1151</v>
      </c>
      <c r="R58" s="46"/>
      <c r="S58" s="43">
        <f t="shared" si="10"/>
        <v>5.62328730303001E-08</v>
      </c>
      <c r="T58" s="43">
        <v>1</v>
      </c>
      <c r="U58" s="43">
        <f t="shared" si="17"/>
        <v>5.62328730303001E-08</v>
      </c>
    </row>
    <row r="59" spans="1:21" s="43" customFormat="1" ht="12.75">
      <c r="A59" s="58" t="s">
        <v>70</v>
      </c>
      <c r="B59" s="50" t="s">
        <v>51</v>
      </c>
      <c r="C59" s="49">
        <v>56002.52436</v>
      </c>
      <c r="D59" s="49">
        <v>0.0002</v>
      </c>
      <c r="E59" s="43">
        <f t="shared" si="11"/>
        <v>6249.053894720895</v>
      </c>
      <c r="F59" s="43">
        <f t="shared" si="12"/>
        <v>6249</v>
      </c>
      <c r="G59" s="49">
        <f t="shared" si="13"/>
        <v>0.01599417463876307</v>
      </c>
      <c r="K59" s="43">
        <f t="shared" si="14"/>
        <v>0.01599417463876307</v>
      </c>
      <c r="O59" s="43">
        <f t="shared" si="9"/>
        <v>0.013703539300451656</v>
      </c>
      <c r="P59" s="42">
        <f t="shared" si="16"/>
        <v>0.01647543653408904</v>
      </c>
      <c r="Q59" s="153">
        <f t="shared" si="15"/>
        <v>40984.02436</v>
      </c>
      <c r="R59" s="46"/>
      <c r="S59" s="43">
        <f t="shared" si="10"/>
        <v>2.316130118927447E-07</v>
      </c>
      <c r="T59" s="43">
        <v>1</v>
      </c>
      <c r="U59" s="43">
        <f t="shared" si="17"/>
        <v>2.316130118927447E-07</v>
      </c>
    </row>
    <row r="60" spans="1:21" s="43" customFormat="1" ht="12.75">
      <c r="A60" s="58" t="s">
        <v>70</v>
      </c>
      <c r="B60" s="50" t="s">
        <v>53</v>
      </c>
      <c r="C60" s="49">
        <v>56039.47036</v>
      </c>
      <c r="D60" s="49">
        <v>0.0005</v>
      </c>
      <c r="E60" s="43">
        <f t="shared" si="11"/>
        <v>6373.54886889254</v>
      </c>
      <c r="F60" s="43">
        <f t="shared" si="12"/>
        <v>6373.5</v>
      </c>
      <c r="G60" s="49">
        <f t="shared" si="13"/>
        <v>0.014502674632240087</v>
      </c>
      <c r="K60" s="43">
        <f t="shared" si="14"/>
        <v>0.014502674632240087</v>
      </c>
      <c r="O60" s="43">
        <f aca="true" t="shared" si="18" ref="O60:O77">+C$11+C$12*$F60</f>
        <v>0.01387864791875318</v>
      </c>
      <c r="P60" s="42">
        <f t="shared" si="16"/>
        <v>0.016877821399347417</v>
      </c>
      <c r="Q60" s="153">
        <f t="shared" si="15"/>
        <v>41020.97036</v>
      </c>
      <c r="R60" s="46"/>
      <c r="S60" s="43">
        <f aca="true" t="shared" si="19" ref="S60:S77">+(P60-G60)^2</f>
        <v>5.641322165300404E-06</v>
      </c>
      <c r="T60" s="43">
        <v>1</v>
      </c>
      <c r="U60" s="43">
        <f t="shared" si="17"/>
        <v>5.641322165300404E-06</v>
      </c>
    </row>
    <row r="61" spans="1:21" s="43" customFormat="1" ht="12.75">
      <c r="A61" s="58" t="s">
        <v>70</v>
      </c>
      <c r="B61" s="50" t="s">
        <v>53</v>
      </c>
      <c r="C61" s="49">
        <v>56039.47176</v>
      </c>
      <c r="D61" s="49">
        <v>0.0005</v>
      </c>
      <c r="E61" s="43">
        <f t="shared" si="11"/>
        <v>6373.553586398196</v>
      </c>
      <c r="F61" s="43">
        <f t="shared" si="12"/>
        <v>6373.5</v>
      </c>
      <c r="G61" s="49">
        <f t="shared" si="13"/>
        <v>0.0159026746332529</v>
      </c>
      <c r="K61" s="43">
        <f t="shared" si="14"/>
        <v>0.0159026746332529</v>
      </c>
      <c r="O61" s="43">
        <f t="shared" si="18"/>
        <v>0.01387864791875318</v>
      </c>
      <c r="P61" s="42">
        <f t="shared" si="16"/>
        <v>0.016877821399347417</v>
      </c>
      <c r="Q61" s="153">
        <f t="shared" si="15"/>
        <v>41020.97176</v>
      </c>
      <c r="R61" s="46"/>
      <c r="S61" s="43">
        <f t="shared" si="19"/>
        <v>9.509112154245953E-07</v>
      </c>
      <c r="T61" s="43">
        <v>1</v>
      </c>
      <c r="U61" s="43">
        <f t="shared" si="17"/>
        <v>9.509112154245953E-07</v>
      </c>
    </row>
    <row r="62" spans="1:21" s="43" customFormat="1" ht="12.75">
      <c r="A62" s="58" t="s">
        <v>70</v>
      </c>
      <c r="B62" s="50" t="s">
        <v>53</v>
      </c>
      <c r="C62" s="49">
        <v>56039.47216</v>
      </c>
      <c r="D62" s="49">
        <v>0.0005</v>
      </c>
      <c r="E62" s="43">
        <f t="shared" si="11"/>
        <v>6373.554934256944</v>
      </c>
      <c r="F62" s="43">
        <f t="shared" si="12"/>
        <v>6373.5</v>
      </c>
      <c r="G62" s="49">
        <f t="shared" si="13"/>
        <v>0.016302674630424008</v>
      </c>
      <c r="K62" s="43">
        <f t="shared" si="14"/>
        <v>0.016302674630424008</v>
      </c>
      <c r="O62" s="43">
        <f t="shared" si="18"/>
        <v>0.01387864791875318</v>
      </c>
      <c r="P62" s="42">
        <f t="shared" si="16"/>
        <v>0.016877821399347417</v>
      </c>
      <c r="Q62" s="153">
        <f t="shared" si="15"/>
        <v>41020.97216</v>
      </c>
      <c r="R62" s="46"/>
      <c r="S62" s="43">
        <f t="shared" si="19"/>
        <v>3.30793805803038E-07</v>
      </c>
      <c r="T62" s="43">
        <v>1</v>
      </c>
      <c r="U62" s="43">
        <f t="shared" si="17"/>
        <v>3.30793805803038E-07</v>
      </c>
    </row>
    <row r="63" spans="1:21" s="43" customFormat="1" ht="12.75">
      <c r="A63" s="58" t="s">
        <v>70</v>
      </c>
      <c r="B63" s="50" t="s">
        <v>53</v>
      </c>
      <c r="C63" s="49">
        <v>56039.47446</v>
      </c>
      <c r="D63" s="49">
        <v>0.0006</v>
      </c>
      <c r="E63" s="43">
        <f t="shared" si="11"/>
        <v>6373.5626844448025</v>
      </c>
      <c r="F63" s="43">
        <f t="shared" si="12"/>
        <v>6373.5</v>
      </c>
      <c r="G63" s="49">
        <f t="shared" si="13"/>
        <v>0.01860267463052878</v>
      </c>
      <c r="K63" s="43">
        <f t="shared" si="14"/>
        <v>0.01860267463052878</v>
      </c>
      <c r="O63" s="43">
        <f t="shared" si="18"/>
        <v>0.01387864791875318</v>
      </c>
      <c r="P63" s="42">
        <f t="shared" si="16"/>
        <v>0.016877821399347417</v>
      </c>
      <c r="Q63" s="153">
        <f t="shared" si="15"/>
        <v>41020.97446</v>
      </c>
      <c r="R63" s="46"/>
      <c r="S63" s="43">
        <f t="shared" si="19"/>
        <v>2.9751186691167923E-06</v>
      </c>
      <c r="T63" s="43">
        <v>1</v>
      </c>
      <c r="U63" s="43">
        <f t="shared" si="17"/>
        <v>2.9751186691167923E-06</v>
      </c>
    </row>
    <row r="64" spans="1:21" ht="12.75">
      <c r="A64" s="58" t="s">
        <v>71</v>
      </c>
      <c r="B64" s="44" t="s">
        <v>53</v>
      </c>
      <c r="C64" s="45">
        <v>56048.3773</v>
      </c>
      <c r="D64" s="45">
        <v>0.0004</v>
      </c>
      <c r="E64" s="43">
        <f t="shared" si="11"/>
        <v>6403.562111604839</v>
      </c>
      <c r="F64" s="43">
        <f t="shared" si="12"/>
        <v>6403.5</v>
      </c>
      <c r="G64" s="49">
        <f t="shared" si="13"/>
        <v>0.018432674631185364</v>
      </c>
      <c r="H64" s="43"/>
      <c r="I64" s="43"/>
      <c r="J64" s="43"/>
      <c r="K64" s="1">
        <f t="shared" si="14"/>
        <v>0.018432674631185364</v>
      </c>
      <c r="L64" s="43"/>
      <c r="M64" s="43"/>
      <c r="N64" s="43"/>
      <c r="O64" s="43">
        <f t="shared" si="18"/>
        <v>0.01392084276653668</v>
      </c>
      <c r="P64" s="42">
        <f t="shared" si="16"/>
        <v>0.016975393720412728</v>
      </c>
      <c r="Q64" s="153">
        <f t="shared" si="15"/>
        <v>41029.8773</v>
      </c>
      <c r="R64" s="46"/>
      <c r="S64" s="43">
        <f t="shared" si="19"/>
        <v>2.123667652902324E-06</v>
      </c>
      <c r="T64" s="43">
        <v>1</v>
      </c>
      <c r="U64" s="43">
        <f t="shared" si="17"/>
        <v>2.123667652902324E-06</v>
      </c>
    </row>
    <row r="65" spans="1:21" ht="12.75">
      <c r="A65" s="58" t="s">
        <v>71</v>
      </c>
      <c r="B65" s="44" t="s">
        <v>51</v>
      </c>
      <c r="C65" s="45">
        <v>56048.5211</v>
      </c>
      <c r="D65" s="45">
        <v>0.0004</v>
      </c>
      <c r="E65" s="43">
        <f t="shared" si="11"/>
        <v>6404.04666682829</v>
      </c>
      <c r="F65" s="43">
        <f t="shared" si="12"/>
        <v>6404</v>
      </c>
      <c r="G65" s="49">
        <f t="shared" si="13"/>
        <v>0.013849174632923678</v>
      </c>
      <c r="H65" s="43"/>
      <c r="I65" s="43"/>
      <c r="J65" s="43"/>
      <c r="K65" s="1">
        <f t="shared" si="14"/>
        <v>0.013849174632923678</v>
      </c>
      <c r="L65" s="43"/>
      <c r="M65" s="43"/>
      <c r="N65" s="43"/>
      <c r="O65" s="43">
        <f t="shared" si="18"/>
        <v>0.013921546013999739</v>
      </c>
      <c r="P65" s="42">
        <f t="shared" si="16"/>
        <v>0.016977021939726424</v>
      </c>
      <c r="Q65" s="153">
        <f t="shared" si="15"/>
        <v>41030.0211</v>
      </c>
      <c r="R65" s="46"/>
      <c r="S65" s="43">
        <f t="shared" si="19"/>
        <v>9.783428774673191E-06</v>
      </c>
      <c r="T65" s="43">
        <v>1</v>
      </c>
      <c r="U65" s="43">
        <f t="shared" si="17"/>
        <v>9.783428774673191E-06</v>
      </c>
    </row>
    <row r="66" spans="1:21" ht="12.75">
      <c r="A66" s="58" t="s">
        <v>70</v>
      </c>
      <c r="B66" s="50" t="s">
        <v>51</v>
      </c>
      <c r="C66" s="49">
        <v>56398.40039</v>
      </c>
      <c r="D66" s="49">
        <v>0.0006</v>
      </c>
      <c r="E66" s="43">
        <f t="shared" si="11"/>
        <v>7583.016329897311</v>
      </c>
      <c r="F66" s="43">
        <f t="shared" si="12"/>
        <v>7583</v>
      </c>
      <c r="G66" s="49">
        <f t="shared" si="13"/>
        <v>0.004846174633712508</v>
      </c>
      <c r="H66" s="43"/>
      <c r="I66" s="43"/>
      <c r="J66" s="43"/>
      <c r="K66" s="1">
        <f t="shared" si="14"/>
        <v>0.004846174633712508</v>
      </c>
      <c r="L66" s="43"/>
      <c r="M66" s="43"/>
      <c r="N66" s="43"/>
      <c r="O66" s="43">
        <f t="shared" si="18"/>
        <v>0.015579803531891293</v>
      </c>
      <c r="P66" s="42">
        <f t="shared" si="16"/>
        <v>0.021000014086452298</v>
      </c>
      <c r="Q66" s="153">
        <f t="shared" si="15"/>
        <v>41379.90039</v>
      </c>
      <c r="R66" s="46"/>
      <c r="S66" s="43">
        <f t="shared" si="19"/>
        <v>0.00026094652906489255</v>
      </c>
      <c r="T66" s="43">
        <v>1</v>
      </c>
      <c r="U66" s="43">
        <f t="shared" si="17"/>
        <v>0.00026094652906489255</v>
      </c>
    </row>
    <row r="67" spans="1:21" ht="12.75">
      <c r="A67" s="58" t="s">
        <v>70</v>
      </c>
      <c r="B67" s="50" t="s">
        <v>51</v>
      </c>
      <c r="C67" s="49">
        <v>56398.40864</v>
      </c>
      <c r="D67" s="49">
        <v>0.0003</v>
      </c>
      <c r="E67" s="43">
        <f t="shared" si="11"/>
        <v>7583.044129484189</v>
      </c>
      <c r="F67" s="43">
        <f t="shared" si="12"/>
        <v>7583</v>
      </c>
      <c r="G67" s="49">
        <f t="shared" si="13"/>
        <v>0.01309617463266477</v>
      </c>
      <c r="H67" s="43"/>
      <c r="I67" s="43"/>
      <c r="J67" s="43"/>
      <c r="K67" s="1">
        <f t="shared" si="14"/>
        <v>0.01309617463266477</v>
      </c>
      <c r="L67" s="43"/>
      <c r="M67" s="43"/>
      <c r="N67" s="43"/>
      <c r="O67" s="43">
        <f t="shared" si="18"/>
        <v>0.015579803531891293</v>
      </c>
      <c r="P67" s="42">
        <f t="shared" si="16"/>
        <v>0.021000014086452298</v>
      </c>
      <c r="Q67" s="153">
        <f t="shared" si="15"/>
        <v>41379.90864</v>
      </c>
      <c r="R67" s="46"/>
      <c r="S67" s="43">
        <f t="shared" si="19"/>
        <v>6.247067811124832E-05</v>
      </c>
      <c r="T67" s="43">
        <v>1</v>
      </c>
      <c r="U67" s="43">
        <f t="shared" si="17"/>
        <v>6.247067811124832E-05</v>
      </c>
    </row>
    <row r="68" spans="1:21" ht="12.75">
      <c r="A68" s="58" t="s">
        <v>70</v>
      </c>
      <c r="B68" s="50" t="s">
        <v>51</v>
      </c>
      <c r="C68" s="49">
        <v>56398.40915</v>
      </c>
      <c r="D68" s="49">
        <v>0.0004</v>
      </c>
      <c r="E68" s="43">
        <f t="shared" si="11"/>
        <v>7583.045848004099</v>
      </c>
      <c r="F68" s="43">
        <f t="shared" si="12"/>
        <v>7583</v>
      </c>
      <c r="G68" s="49">
        <f t="shared" si="13"/>
        <v>0.013606174630695023</v>
      </c>
      <c r="H68" s="43"/>
      <c r="I68" s="43"/>
      <c r="J68" s="43"/>
      <c r="K68" s="1">
        <f t="shared" si="14"/>
        <v>0.013606174630695023</v>
      </c>
      <c r="L68" s="43"/>
      <c r="M68" s="43"/>
      <c r="N68" s="43"/>
      <c r="O68" s="43">
        <f t="shared" si="18"/>
        <v>0.015579803531891293</v>
      </c>
      <c r="P68" s="42">
        <f t="shared" si="16"/>
        <v>0.021000014086452298</v>
      </c>
      <c r="Q68" s="153">
        <f t="shared" si="15"/>
        <v>41379.90915</v>
      </c>
      <c r="R68" s="46"/>
      <c r="S68" s="43">
        <f t="shared" si="19"/>
        <v>5.4668861897513035E-05</v>
      </c>
      <c r="T68" s="43">
        <v>1</v>
      </c>
      <c r="U68" s="43">
        <f t="shared" si="17"/>
        <v>5.4668861897513035E-05</v>
      </c>
    </row>
    <row r="69" spans="1:21" ht="12.75">
      <c r="A69" s="58" t="s">
        <v>70</v>
      </c>
      <c r="B69" s="50" t="s">
        <v>51</v>
      </c>
      <c r="C69" s="49">
        <v>56398.41047</v>
      </c>
      <c r="D69" s="49">
        <v>0.0005</v>
      </c>
      <c r="E69" s="43">
        <f t="shared" si="11"/>
        <v>7583.05029593801</v>
      </c>
      <c r="F69" s="43">
        <f t="shared" si="12"/>
        <v>7583</v>
      </c>
      <c r="G69" s="49">
        <f t="shared" si="13"/>
        <v>0.014926174633728806</v>
      </c>
      <c r="H69" s="43"/>
      <c r="I69" s="43"/>
      <c r="J69" s="43"/>
      <c r="K69" s="1">
        <f t="shared" si="14"/>
        <v>0.014926174633728806</v>
      </c>
      <c r="L69" s="43"/>
      <c r="M69" s="43"/>
      <c r="N69" s="43"/>
      <c r="O69" s="43">
        <f t="shared" si="18"/>
        <v>0.015579803531891293</v>
      </c>
      <c r="P69" s="42">
        <f t="shared" si="16"/>
        <v>0.021000014086452298</v>
      </c>
      <c r="Q69" s="153">
        <f t="shared" si="15"/>
        <v>41379.91047</v>
      </c>
      <c r="R69" s="46"/>
      <c r="S69" s="43">
        <f t="shared" si="19"/>
        <v>3.6891525697460406E-05</v>
      </c>
      <c r="T69" s="43">
        <v>1</v>
      </c>
      <c r="U69" s="43">
        <f t="shared" si="17"/>
        <v>3.6891525697460406E-05</v>
      </c>
    </row>
    <row r="70" spans="1:21" ht="12.75">
      <c r="A70" s="62" t="s">
        <v>72</v>
      </c>
      <c r="B70" s="63" t="s">
        <v>51</v>
      </c>
      <c r="C70" s="64">
        <v>57122.5283</v>
      </c>
      <c r="D70" s="64">
        <v>0.0002</v>
      </c>
      <c r="E70" s="43">
        <f t="shared" si="11"/>
        <v>10023.071693195776</v>
      </c>
      <c r="F70" s="43">
        <f t="shared" si="12"/>
        <v>10023</v>
      </c>
      <c r="G70" s="49">
        <f t="shared" si="13"/>
        <v>0.021276174629747402</v>
      </c>
      <c r="H70" s="43"/>
      <c r="I70" s="43"/>
      <c r="J70" s="43"/>
      <c r="K70" s="1">
        <f t="shared" si="14"/>
        <v>0.021276174629747402</v>
      </c>
      <c r="L70" s="43"/>
      <c r="M70" s="43"/>
      <c r="N70" s="43"/>
      <c r="O70" s="43">
        <f t="shared" si="18"/>
        <v>0.019011651151615967</v>
      </c>
      <c r="P70" s="42">
        <f t="shared" si="16"/>
        <v>0.030491964268210256</v>
      </c>
      <c r="Q70" s="153">
        <f t="shared" si="15"/>
        <v>42104.0283</v>
      </c>
      <c r="R70" s="46"/>
      <c r="S70" s="43">
        <f t="shared" si="19"/>
        <v>8.49307786603993E-05</v>
      </c>
      <c r="T70" s="43">
        <v>1</v>
      </c>
      <c r="U70" s="43">
        <f t="shared" si="17"/>
        <v>8.49307786603993E-05</v>
      </c>
    </row>
    <row r="71" spans="1:21" ht="12.75">
      <c r="A71" s="62" t="s">
        <v>72</v>
      </c>
      <c r="B71" s="63" t="s">
        <v>51</v>
      </c>
      <c r="C71" s="64">
        <v>57122.52854</v>
      </c>
      <c r="D71" s="64">
        <v>0.0002</v>
      </c>
      <c r="E71" s="43">
        <f t="shared" si="11"/>
        <v>10023.072501911036</v>
      </c>
      <c r="F71" s="43">
        <f t="shared" si="12"/>
        <v>10023</v>
      </c>
      <c r="G71" s="49">
        <f t="shared" si="13"/>
        <v>0.02151617463096045</v>
      </c>
      <c r="H71" s="43"/>
      <c r="I71" s="43"/>
      <c r="J71" s="43"/>
      <c r="K71" s="1">
        <f t="shared" si="14"/>
        <v>0.02151617463096045</v>
      </c>
      <c r="L71" s="43"/>
      <c r="M71" s="43"/>
      <c r="N71" s="43"/>
      <c r="O71" s="43">
        <f t="shared" si="18"/>
        <v>0.019011651151615967</v>
      </c>
      <c r="P71" s="42">
        <f t="shared" si="16"/>
        <v>0.030491964268210256</v>
      </c>
      <c r="Q71" s="153">
        <f t="shared" si="15"/>
        <v>42104.02854</v>
      </c>
      <c r="R71" s="46"/>
      <c r="S71" s="43">
        <f t="shared" si="19"/>
        <v>8.056479961216101E-05</v>
      </c>
      <c r="T71" s="43">
        <v>1</v>
      </c>
      <c r="U71" s="43">
        <f t="shared" si="17"/>
        <v>8.056479961216101E-05</v>
      </c>
    </row>
    <row r="72" spans="1:21" ht="12.75">
      <c r="A72" s="62" t="s">
        <v>72</v>
      </c>
      <c r="B72" s="63" t="s">
        <v>51</v>
      </c>
      <c r="C72" s="64">
        <v>57158.43645</v>
      </c>
      <c r="D72" s="64">
        <v>0.0007</v>
      </c>
      <c r="E72" s="43">
        <f t="shared" si="11"/>
        <v>10144.069479337777</v>
      </c>
      <c r="F72" s="43">
        <f t="shared" si="12"/>
        <v>10144</v>
      </c>
      <c r="G72" s="49">
        <f t="shared" si="13"/>
        <v>0.020619174632884096</v>
      </c>
      <c r="H72" s="43"/>
      <c r="I72" s="43"/>
      <c r="J72" s="43"/>
      <c r="K72" s="1">
        <f t="shared" si="14"/>
        <v>0.020619174632884096</v>
      </c>
      <c r="L72" s="43"/>
      <c r="M72" s="43"/>
      <c r="N72" s="43"/>
      <c r="O72" s="43">
        <f t="shared" si="18"/>
        <v>0.019181837037676085</v>
      </c>
      <c r="P72" s="42">
        <f t="shared" si="16"/>
        <v>0.031003595486012447</v>
      </c>
      <c r="Q72" s="153">
        <f t="shared" si="15"/>
        <v>42139.93645</v>
      </c>
      <c r="R72" s="46"/>
      <c r="S72" s="43">
        <f t="shared" si="19"/>
        <v>0.00010783619645488695</v>
      </c>
      <c r="T72" s="43">
        <v>1</v>
      </c>
      <c r="U72" s="43">
        <f t="shared" si="17"/>
        <v>0.00010783619645488695</v>
      </c>
    </row>
    <row r="73" spans="1:21" ht="12.75">
      <c r="A73" s="65" t="s">
        <v>73</v>
      </c>
      <c r="B73" s="66" t="s">
        <v>53</v>
      </c>
      <c r="C73" s="67">
        <v>57173.4168</v>
      </c>
      <c r="D73" s="67">
        <v>0.0006</v>
      </c>
      <c r="E73" s="43">
        <f t="shared" si="11"/>
        <v>10194.547969196818</v>
      </c>
      <c r="F73" s="43">
        <f t="shared" si="12"/>
        <v>10194.5</v>
      </c>
      <c r="G73" s="49">
        <f t="shared" si="13"/>
        <v>0.014235674629162531</v>
      </c>
      <c r="H73" s="43"/>
      <c r="I73" s="43"/>
      <c r="J73" s="43"/>
      <c r="K73" s="1">
        <f t="shared" si="14"/>
        <v>0.014235674629162531</v>
      </c>
      <c r="L73" s="43"/>
      <c r="M73" s="43"/>
      <c r="N73" s="43"/>
      <c r="O73" s="43">
        <f t="shared" si="18"/>
        <v>0.019252865031444973</v>
      </c>
      <c r="P73" s="42">
        <f t="shared" si="16"/>
        <v>0.031218271288876057</v>
      </c>
      <c r="Q73" s="153">
        <f t="shared" si="15"/>
        <v>42154.9168</v>
      </c>
      <c r="R73" s="46"/>
      <c r="S73" s="43">
        <f t="shared" si="19"/>
        <v>0.000288408589306513</v>
      </c>
      <c r="T73" s="43">
        <v>1</v>
      </c>
      <c r="U73" s="43">
        <f t="shared" si="17"/>
        <v>0.000288408589306513</v>
      </c>
    </row>
    <row r="74" spans="1:21" ht="12.75">
      <c r="A74" s="65" t="s">
        <v>73</v>
      </c>
      <c r="B74" s="66" t="s">
        <v>51</v>
      </c>
      <c r="C74" s="67">
        <v>57174.4622</v>
      </c>
      <c r="D74" s="67">
        <v>0.0003</v>
      </c>
      <c r="E74" s="43">
        <f t="shared" si="11"/>
        <v>10198.070598060549</v>
      </c>
      <c r="F74" s="43">
        <f t="shared" si="12"/>
        <v>10198</v>
      </c>
      <c r="G74" s="49">
        <f t="shared" si="13"/>
        <v>0.020951174636138603</v>
      </c>
      <c r="H74" s="43"/>
      <c r="I74" s="43"/>
      <c r="J74" s="43"/>
      <c r="K74" s="1">
        <f t="shared" si="14"/>
        <v>0.020951174636138603</v>
      </c>
      <c r="L74" s="43"/>
      <c r="M74" s="43"/>
      <c r="N74" s="43"/>
      <c r="O74" s="43">
        <f t="shared" si="18"/>
        <v>0.019257787763686383</v>
      </c>
      <c r="P74" s="42">
        <f t="shared" si="16"/>
        <v>0.031233174769796618</v>
      </c>
      <c r="Q74" s="153">
        <f t="shared" si="15"/>
        <v>42155.9622</v>
      </c>
      <c r="R74" s="46"/>
      <c r="S74" s="43">
        <f t="shared" si="19"/>
        <v>0.00010571952674854343</v>
      </c>
      <c r="T74" s="43">
        <v>1</v>
      </c>
      <c r="U74" s="43">
        <f t="shared" si="17"/>
        <v>0.00010571952674854343</v>
      </c>
    </row>
    <row r="75" spans="1:21" ht="12.75">
      <c r="A75" s="62" t="s">
        <v>72</v>
      </c>
      <c r="B75" s="63" t="s">
        <v>51</v>
      </c>
      <c r="C75" s="64">
        <v>57177.4306</v>
      </c>
      <c r="D75" s="64">
        <v>0.0003</v>
      </c>
      <c r="E75" s="43">
        <f t="shared" si="11"/>
        <v>10208.073057902775</v>
      </c>
      <c r="F75" s="43">
        <f t="shared" si="12"/>
        <v>10208</v>
      </c>
      <c r="G75" s="49">
        <f t="shared" si="13"/>
        <v>0.021681174635887146</v>
      </c>
      <c r="H75" s="43"/>
      <c r="I75" s="43"/>
      <c r="J75" s="43"/>
      <c r="K75" s="1">
        <f t="shared" si="14"/>
        <v>0.021681174635887146</v>
      </c>
      <c r="L75" s="43"/>
      <c r="M75" s="43"/>
      <c r="N75" s="43"/>
      <c r="O75" s="43">
        <f t="shared" si="18"/>
        <v>0.019271852712947547</v>
      </c>
      <c r="P75" s="42">
        <f t="shared" si="16"/>
        <v>0.03127577397237679</v>
      </c>
      <c r="Q75" s="153">
        <f t="shared" si="15"/>
        <v>42158.9306</v>
      </c>
      <c r="R75" s="46"/>
      <c r="S75" s="43">
        <f t="shared" si="19"/>
        <v>9.205633642776752E-05</v>
      </c>
      <c r="T75" s="43">
        <v>1</v>
      </c>
      <c r="U75" s="43">
        <f t="shared" si="17"/>
        <v>9.205633642776752E-05</v>
      </c>
    </row>
    <row r="76" spans="1:21" ht="12.75">
      <c r="A76" s="62" t="s">
        <v>72</v>
      </c>
      <c r="B76" s="63" t="s">
        <v>53</v>
      </c>
      <c r="C76" s="64">
        <v>57178.46478</v>
      </c>
      <c r="D76" s="64">
        <v>0.0003</v>
      </c>
      <c r="E76" s="43">
        <f t="shared" si="11"/>
        <v>10211.557879328346</v>
      </c>
      <c r="F76" s="43">
        <f t="shared" si="12"/>
        <v>10211.5</v>
      </c>
      <c r="G76" s="49">
        <f t="shared" si="13"/>
        <v>0.017176674635265954</v>
      </c>
      <c r="H76" s="43"/>
      <c r="I76" s="43"/>
      <c r="J76" s="43"/>
      <c r="K76" s="1">
        <f t="shared" si="14"/>
        <v>0.017176674635265954</v>
      </c>
      <c r="L76" s="43"/>
      <c r="M76" s="43"/>
      <c r="N76" s="43"/>
      <c r="O76" s="43">
        <f t="shared" si="18"/>
        <v>0.019276775445188958</v>
      </c>
      <c r="P76" s="42">
        <f t="shared" si="16"/>
        <v>0.03129068993326235</v>
      </c>
      <c r="Q76" s="153">
        <f t="shared" si="15"/>
        <v>42159.96478</v>
      </c>
      <c r="R76" s="46"/>
      <c r="S76" s="43">
        <f t="shared" si="19"/>
        <v>0.00019920542783207637</v>
      </c>
      <c r="T76" s="43">
        <v>1</v>
      </c>
      <c r="U76" s="43">
        <f t="shared" si="17"/>
        <v>0.00019920542783207637</v>
      </c>
    </row>
    <row r="77" spans="1:21" ht="12.75">
      <c r="A77" s="62" t="s">
        <v>72</v>
      </c>
      <c r="B77" s="63" t="s">
        <v>51</v>
      </c>
      <c r="C77" s="64">
        <v>57514.55694</v>
      </c>
      <c r="D77" s="64">
        <v>0.0001</v>
      </c>
      <c r="E77" s="43">
        <f t="shared" si="11"/>
        <v>11344.069782606</v>
      </c>
      <c r="F77" s="43">
        <f t="shared" si="12"/>
        <v>11344</v>
      </c>
      <c r="G77" s="49">
        <f t="shared" si="13"/>
        <v>0.020709174634248484</v>
      </c>
      <c r="H77" s="43"/>
      <c r="I77" s="43"/>
      <c r="J77" s="43"/>
      <c r="K77" s="1">
        <f t="shared" si="14"/>
        <v>0.020709174634248484</v>
      </c>
      <c r="L77" s="43"/>
      <c r="M77" s="43"/>
      <c r="N77" s="43"/>
      <c r="O77" s="43">
        <f t="shared" si="18"/>
        <v>0.020869630949016085</v>
      </c>
      <c r="P77" s="42">
        <f t="shared" si="16"/>
        <v>0.03628697055291526</v>
      </c>
      <c r="Q77" s="153">
        <f t="shared" si="15"/>
        <v>42496.05694</v>
      </c>
      <c r="R77" s="46"/>
      <c r="S77" s="43">
        <f t="shared" si="19"/>
        <v>0.00024266772568363117</v>
      </c>
      <c r="T77" s="43">
        <v>1</v>
      </c>
      <c r="U77" s="43">
        <f t="shared" si="17"/>
        <v>0.00024266772568363117</v>
      </c>
    </row>
    <row r="78" spans="1:21" ht="12.75">
      <c r="A78" s="68" t="s">
        <v>74</v>
      </c>
      <c r="B78" s="69" t="s">
        <v>51</v>
      </c>
      <c r="C78" s="70">
        <v>57867.4171</v>
      </c>
      <c r="D78" s="70">
        <v>0.0016</v>
      </c>
      <c r="E78" s="43">
        <f>+(C78-C$7)/C$8</f>
        <v>12533.083925014007</v>
      </c>
      <c r="F78" s="43">
        <f t="shared" si="12"/>
        <v>12533</v>
      </c>
      <c r="G78" s="49">
        <f>+C78-(C$7+F78*C$8)</f>
        <v>0.02490617462899536</v>
      </c>
      <c r="H78" s="43"/>
      <c r="I78" s="43"/>
      <c r="J78" s="43"/>
      <c r="K78" s="1">
        <f>G78</f>
        <v>0.02490617462899536</v>
      </c>
      <c r="L78" s="43"/>
      <c r="M78" s="43"/>
      <c r="N78" s="43"/>
      <c r="O78" s="43">
        <f>+C$11+C$12*$F78</f>
        <v>0.022541953416168808</v>
      </c>
      <c r="P78" s="42">
        <f>D$11+D$12*F78+D$13*F78^2</f>
        <v>0.04189704275236483</v>
      </c>
      <c r="Q78" s="153">
        <f>+C78-15018.5</f>
        <v>42848.9171</v>
      </c>
      <c r="R78" s="46"/>
      <c r="S78" s="43">
        <f>+(P78-G78)^2</f>
        <v>0.0002886895995857329</v>
      </c>
      <c r="T78" s="43">
        <v>0.1</v>
      </c>
      <c r="U78" s="43">
        <f>S78*T78</f>
        <v>2.8868959958573294E-05</v>
      </c>
    </row>
    <row r="79" spans="1:21" ht="12.75">
      <c r="A79" s="68" t="s">
        <v>74</v>
      </c>
      <c r="B79" s="69" t="s">
        <v>51</v>
      </c>
      <c r="C79" s="70">
        <v>57867.5635</v>
      </c>
      <c r="D79" s="70">
        <v>0.0022</v>
      </c>
      <c r="E79" s="43">
        <f>+(C79-C$7)/C$8</f>
        <v>12533.577241319383</v>
      </c>
      <c r="F79" s="43">
        <f t="shared" si="12"/>
        <v>12533.5</v>
      </c>
      <c r="G79" s="49">
        <f>+C79-(C$7+F79*C$8)</f>
        <v>0.022922674630535766</v>
      </c>
      <c r="H79" s="43"/>
      <c r="I79" s="43"/>
      <c r="J79" s="43"/>
      <c r="K79" s="1">
        <f>G79</f>
        <v>0.022922674630535766</v>
      </c>
      <c r="L79" s="43"/>
      <c r="M79" s="43"/>
      <c r="N79" s="43"/>
      <c r="O79" s="43">
        <f>+C$11+C$12*$F79</f>
        <v>0.022542656663631866</v>
      </c>
      <c r="P79" s="42">
        <f>D$11+D$12*F79+D$13*F79^2</f>
        <v>0.04189948045258331</v>
      </c>
      <c r="Q79" s="153">
        <f>+C79-15018.5</f>
        <v>42849.0635</v>
      </c>
      <c r="R79" s="46"/>
      <c r="S79" s="43">
        <f>+(P79-G79)^2</f>
        <v>0.0003601191592076974</v>
      </c>
      <c r="T79" s="43">
        <v>0.1</v>
      </c>
      <c r="U79" s="43">
        <f>S79*T79</f>
        <v>3.601191592076974E-05</v>
      </c>
    </row>
    <row r="80" spans="1:21" ht="12.75">
      <c r="A80" s="68" t="s">
        <v>74</v>
      </c>
      <c r="B80" s="69" t="s">
        <v>51</v>
      </c>
      <c r="C80" s="70">
        <v>57887.4424</v>
      </c>
      <c r="D80" s="70">
        <v>0.0025</v>
      </c>
      <c r="E80" s="43">
        <f>+(C80-C$7)/C$8</f>
        <v>12600.562114974484</v>
      </c>
      <c r="F80" s="43">
        <f t="shared" si="12"/>
        <v>12600.5</v>
      </c>
      <c r="G80" s="49">
        <f>+C80-(C$7+F80*C$8)</f>
        <v>0.0184336746315239</v>
      </c>
      <c r="H80" s="43"/>
      <c r="I80" s="43"/>
      <c r="J80" s="43"/>
      <c r="K80" s="1">
        <f>G80</f>
        <v>0.0184336746315239</v>
      </c>
      <c r="L80" s="43"/>
      <c r="M80" s="43"/>
      <c r="N80" s="43"/>
      <c r="O80" s="43">
        <f>+C$11+C$12*$F80</f>
        <v>0.02263689182368168</v>
      </c>
      <c r="P80" s="42">
        <f>D$11+D$12*F80+D$13*F80^2</f>
        <v>0.042226729537326355</v>
      </c>
      <c r="Q80" s="153">
        <f>+C80-15018.5</f>
        <v>42868.9424</v>
      </c>
      <c r="R80" s="46"/>
      <c r="S80" s="43">
        <f>+(P80-G80)^2</f>
        <v>0.0005661094617505303</v>
      </c>
      <c r="T80" s="43">
        <v>0.1</v>
      </c>
      <c r="U80" s="43">
        <f>S80*T80</f>
        <v>5.661094617505303E-05</v>
      </c>
    </row>
    <row r="81" spans="1:21" ht="12.75">
      <c r="A81" s="71" t="s">
        <v>75</v>
      </c>
      <c r="B81" s="72" t="s">
        <v>51</v>
      </c>
      <c r="C81" s="73">
        <v>58578.47162</v>
      </c>
      <c r="D81" s="73">
        <v>0.00014</v>
      </c>
      <c r="E81" s="43">
        <f aca="true" t="shared" si="20" ref="E81:E90">+(C81-C$7)/C$8</f>
        <v>14929.086580295752</v>
      </c>
      <c r="F81" s="43">
        <f aca="true" t="shared" si="21" ref="F81:F90">ROUND(2*E81,0)/2</f>
        <v>14929</v>
      </c>
      <c r="G81" s="49">
        <f aca="true" t="shared" si="22" ref="G81:G90">+C81-(C$7+F81*C$8)</f>
        <v>0.025694174626551103</v>
      </c>
      <c r="H81" s="43"/>
      <c r="I81" s="43"/>
      <c r="J81" s="43"/>
      <c r="K81" s="1">
        <f aca="true" t="shared" si="23" ref="K81:K90">G81</f>
        <v>0.025694174626551103</v>
      </c>
      <c r="L81" s="43"/>
      <c r="M81" s="43"/>
      <c r="N81" s="43"/>
      <c r="O81" s="43">
        <f aca="true" t="shared" si="24" ref="O81:O90">+C$11+C$12*$F81</f>
        <v>0.025911915259144346</v>
      </c>
      <c r="P81" s="42">
        <f aca="true" t="shared" si="25" ref="P81:P90">D$11+D$12*F81+D$13*F81^2</f>
        <v>0.05433649407001108</v>
      </c>
      <c r="Q81" s="153">
        <f aca="true" t="shared" si="26" ref="Q81:Q90">+C81-15018.5</f>
        <v>43559.97162</v>
      </c>
      <c r="R81" s="46"/>
      <c r="S81" s="43">
        <f aca="true" t="shared" si="27" ref="S81:S90">+(P81-G81)^2</f>
        <v>0.0008203824631012054</v>
      </c>
      <c r="T81" s="43">
        <v>0.1</v>
      </c>
      <c r="U81" s="43">
        <f aca="true" t="shared" si="28" ref="U81:U90">S81*T81</f>
        <v>8.203824631012055E-05</v>
      </c>
    </row>
    <row r="82" spans="1:21" ht="12.75">
      <c r="A82" s="71" t="s">
        <v>75</v>
      </c>
      <c r="B82" s="72" t="s">
        <v>51</v>
      </c>
      <c r="C82" s="73">
        <v>58231.54621</v>
      </c>
      <c r="D82" s="73">
        <v>0.00011</v>
      </c>
      <c r="E82" s="43">
        <f t="shared" si="20"/>
        <v>13760.07044979608</v>
      </c>
      <c r="F82" s="43">
        <f t="shared" si="21"/>
        <v>13760</v>
      </c>
      <c r="G82" s="49">
        <f t="shared" si="22"/>
        <v>0.020907174635794945</v>
      </c>
      <c r="H82" s="43"/>
      <c r="I82" s="43"/>
      <c r="J82" s="43"/>
      <c r="K82" s="1">
        <f t="shared" si="23"/>
        <v>0.020907174635794945</v>
      </c>
      <c r="L82" s="43"/>
      <c r="M82" s="43"/>
      <c r="N82" s="43"/>
      <c r="O82" s="43">
        <f t="shared" si="24"/>
        <v>0.02426772269051396</v>
      </c>
      <c r="P82" s="42">
        <f t="shared" si="25"/>
        <v>0.04807790292739118</v>
      </c>
      <c r="Q82" s="153">
        <f t="shared" si="26"/>
        <v>43213.04621</v>
      </c>
      <c r="R82" s="46"/>
      <c r="S82" s="43">
        <f t="shared" si="27"/>
        <v>0.0007382484758957482</v>
      </c>
      <c r="T82" s="43">
        <v>0.1</v>
      </c>
      <c r="U82" s="43">
        <f t="shared" si="28"/>
        <v>7.382484758957482E-05</v>
      </c>
    </row>
    <row r="83" spans="1:21" ht="12.75">
      <c r="A83" s="71" t="s">
        <v>75</v>
      </c>
      <c r="B83" s="72" t="s">
        <v>53</v>
      </c>
      <c r="C83" s="73">
        <v>58271.46793</v>
      </c>
      <c r="D83" s="73">
        <v>5E-05</v>
      </c>
      <c r="E83" s="43">
        <f t="shared" si="20"/>
        <v>13894.592549625235</v>
      </c>
      <c r="F83" s="43">
        <f t="shared" si="21"/>
        <v>13894.5</v>
      </c>
      <c r="G83" s="49">
        <f t="shared" si="22"/>
        <v>0.02746567463327665</v>
      </c>
      <c r="H83" s="43"/>
      <c r="I83" s="43"/>
      <c r="J83" s="43"/>
      <c r="K83" s="1">
        <f t="shared" si="23"/>
        <v>0.02746567463327665</v>
      </c>
      <c r="L83" s="43"/>
      <c r="M83" s="43"/>
      <c r="N83" s="43"/>
      <c r="O83" s="43">
        <f t="shared" si="24"/>
        <v>0.024456896258076653</v>
      </c>
      <c r="P83" s="42">
        <f t="shared" si="25"/>
        <v>0.04877961360995742</v>
      </c>
      <c r="Q83" s="153">
        <f t="shared" si="26"/>
        <v>43252.96793</v>
      </c>
      <c r="R83" s="46"/>
      <c r="S83" s="43">
        <f t="shared" si="27"/>
        <v>0.00045428399470167166</v>
      </c>
      <c r="T83" s="43">
        <v>0.1</v>
      </c>
      <c r="U83" s="43">
        <f t="shared" si="28"/>
        <v>4.542839947016717E-05</v>
      </c>
    </row>
    <row r="84" spans="1:21" ht="12.75">
      <c r="A84" s="74" t="s">
        <v>75</v>
      </c>
      <c r="B84" s="75" t="s">
        <v>51</v>
      </c>
      <c r="C84" s="76">
        <v>58231.54621</v>
      </c>
      <c r="D84" s="76">
        <v>0.00011</v>
      </c>
      <c r="E84" s="43">
        <f t="shared" si="20"/>
        <v>13760.07044979608</v>
      </c>
      <c r="F84" s="43">
        <f t="shared" si="21"/>
        <v>13760</v>
      </c>
      <c r="G84" s="49">
        <f t="shared" si="22"/>
        <v>0.020907174635794945</v>
      </c>
      <c r="H84" s="43"/>
      <c r="I84" s="43"/>
      <c r="J84" s="43"/>
      <c r="K84" s="1">
        <f t="shared" si="23"/>
        <v>0.020907174635794945</v>
      </c>
      <c r="L84" s="43"/>
      <c r="M84" s="43"/>
      <c r="N84" s="43"/>
      <c r="O84" s="43">
        <f t="shared" si="24"/>
        <v>0.02426772269051396</v>
      </c>
      <c r="P84" s="42">
        <f t="shared" si="25"/>
        <v>0.04807790292739118</v>
      </c>
      <c r="Q84" s="153">
        <f t="shared" si="26"/>
        <v>43213.04621</v>
      </c>
      <c r="R84" s="46"/>
      <c r="S84" s="43">
        <f t="shared" si="27"/>
        <v>0.0007382484758957482</v>
      </c>
      <c r="T84" s="43">
        <v>0.1</v>
      </c>
      <c r="U84" s="43">
        <f t="shared" si="28"/>
        <v>7.382484758957482E-05</v>
      </c>
    </row>
    <row r="85" spans="1:21" ht="12.75">
      <c r="A85" s="74" t="s">
        <v>75</v>
      </c>
      <c r="B85" s="75" t="s">
        <v>51</v>
      </c>
      <c r="C85" s="76">
        <v>58578.47162</v>
      </c>
      <c r="D85" s="76">
        <v>0.00014</v>
      </c>
      <c r="E85" s="43">
        <f t="shared" si="20"/>
        <v>14929.086580295752</v>
      </c>
      <c r="F85" s="43">
        <f t="shared" si="21"/>
        <v>14929</v>
      </c>
      <c r="G85" s="49">
        <f t="shared" si="22"/>
        <v>0.025694174626551103</v>
      </c>
      <c r="H85" s="43"/>
      <c r="I85" s="43"/>
      <c r="J85" s="43"/>
      <c r="K85" s="1">
        <f t="shared" si="23"/>
        <v>0.025694174626551103</v>
      </c>
      <c r="L85" s="43"/>
      <c r="M85" s="43"/>
      <c r="N85" s="43"/>
      <c r="O85" s="43">
        <f t="shared" si="24"/>
        <v>0.025911915259144346</v>
      </c>
      <c r="P85" s="42">
        <f t="shared" si="25"/>
        <v>0.05433649407001108</v>
      </c>
      <c r="Q85" s="153">
        <f t="shared" si="26"/>
        <v>43559.97162</v>
      </c>
      <c r="R85" s="46"/>
      <c r="S85" s="43">
        <f t="shared" si="27"/>
        <v>0.0008203824631012054</v>
      </c>
      <c r="T85" s="43">
        <v>0.1</v>
      </c>
      <c r="U85" s="43">
        <f t="shared" si="28"/>
        <v>8.203824631012055E-05</v>
      </c>
    </row>
    <row r="86" spans="1:21" ht="12.75">
      <c r="A86" s="74" t="s">
        <v>75</v>
      </c>
      <c r="B86" s="75" t="s">
        <v>53</v>
      </c>
      <c r="C86" s="76">
        <v>58271.46793</v>
      </c>
      <c r="D86" s="76">
        <v>5E-05</v>
      </c>
      <c r="E86" s="43">
        <f t="shared" si="20"/>
        <v>13894.592549625235</v>
      </c>
      <c r="F86" s="43">
        <f t="shared" si="21"/>
        <v>13894.5</v>
      </c>
      <c r="G86" s="49">
        <f t="shared" si="22"/>
        <v>0.02746567463327665</v>
      </c>
      <c r="H86" s="43"/>
      <c r="I86" s="43"/>
      <c r="J86" s="43"/>
      <c r="K86" s="1">
        <f t="shared" si="23"/>
        <v>0.02746567463327665</v>
      </c>
      <c r="L86" s="43"/>
      <c r="M86" s="43"/>
      <c r="N86" s="43"/>
      <c r="O86" s="43">
        <f t="shared" si="24"/>
        <v>0.024456896258076653</v>
      </c>
      <c r="P86" s="42">
        <f t="shared" si="25"/>
        <v>0.04877961360995742</v>
      </c>
      <c r="Q86" s="153">
        <f t="shared" si="26"/>
        <v>43252.96793</v>
      </c>
      <c r="R86" s="46"/>
      <c r="S86" s="43">
        <f t="shared" si="27"/>
        <v>0.00045428399470167166</v>
      </c>
      <c r="T86" s="43">
        <v>0.1</v>
      </c>
      <c r="U86" s="43">
        <f t="shared" si="28"/>
        <v>4.542839947016717E-05</v>
      </c>
    </row>
    <row r="87" spans="1:21" ht="12.75">
      <c r="A87" s="77" t="s">
        <v>76</v>
      </c>
      <c r="B87" s="78" t="s">
        <v>51</v>
      </c>
      <c r="C87" s="79">
        <v>57891.45195000013</v>
      </c>
      <c r="D87" s="79">
        <v>0.0008</v>
      </c>
      <c r="E87" s="43">
        <f t="shared" si="20"/>
        <v>12614.072882681587</v>
      </c>
      <c r="F87" s="43">
        <f t="shared" si="21"/>
        <v>12614</v>
      </c>
      <c r="G87" s="49">
        <f t="shared" si="22"/>
        <v>0.02162917476380244</v>
      </c>
      <c r="H87" s="43"/>
      <c r="I87" s="43"/>
      <c r="J87" s="43"/>
      <c r="K87" s="1">
        <f t="shared" si="23"/>
        <v>0.02162917476380244</v>
      </c>
      <c r="L87" s="43"/>
      <c r="M87" s="43"/>
      <c r="N87" s="43"/>
      <c r="O87" s="43">
        <f t="shared" si="24"/>
        <v>0.022655879505184256</v>
      </c>
      <c r="P87" s="42">
        <f t="shared" si="25"/>
        <v>0.04229281130534229</v>
      </c>
      <c r="Q87" s="153">
        <f t="shared" si="26"/>
        <v>42872.95195000013</v>
      </c>
      <c r="R87" s="46"/>
      <c r="S87" s="43">
        <f t="shared" si="27"/>
        <v>0.00042698587512086114</v>
      </c>
      <c r="T87" s="43">
        <v>0.1</v>
      </c>
      <c r="U87" s="43">
        <f t="shared" si="28"/>
        <v>4.269858751208612E-05</v>
      </c>
    </row>
    <row r="88" spans="1:21" ht="12.75">
      <c r="A88" s="77" t="s">
        <v>76</v>
      </c>
      <c r="B88" s="78" t="s">
        <v>51</v>
      </c>
      <c r="C88" s="79">
        <v>57891.45349999983</v>
      </c>
      <c r="D88" s="79">
        <v>0.0001</v>
      </c>
      <c r="E88" s="43">
        <f t="shared" si="20"/>
        <v>12614.078105633245</v>
      </c>
      <c r="F88" s="43">
        <f t="shared" si="21"/>
        <v>12614</v>
      </c>
      <c r="G88" s="49">
        <f t="shared" si="22"/>
        <v>0.023179174459073693</v>
      </c>
      <c r="H88" s="43"/>
      <c r="I88" s="43"/>
      <c r="J88" s="43"/>
      <c r="K88" s="1">
        <f t="shared" si="23"/>
        <v>0.023179174459073693</v>
      </c>
      <c r="L88" s="43"/>
      <c r="M88" s="43"/>
      <c r="N88" s="43"/>
      <c r="O88" s="43">
        <f t="shared" si="24"/>
        <v>0.022655879505184256</v>
      </c>
      <c r="P88" s="42">
        <f t="shared" si="25"/>
        <v>0.04229281130534229</v>
      </c>
      <c r="Q88" s="153">
        <f t="shared" si="26"/>
        <v>42872.95349999983</v>
      </c>
      <c r="R88" s="46"/>
      <c r="S88" s="43">
        <f t="shared" si="27"/>
        <v>0.00036533111349103665</v>
      </c>
      <c r="T88" s="43">
        <v>0.1</v>
      </c>
      <c r="U88" s="43">
        <f t="shared" si="28"/>
        <v>3.653311134910367E-05</v>
      </c>
    </row>
    <row r="89" spans="1:21" ht="12.75">
      <c r="A89" s="77" t="s">
        <v>76</v>
      </c>
      <c r="B89" s="78" t="s">
        <v>53</v>
      </c>
      <c r="C89" s="79">
        <v>57895.458819999825</v>
      </c>
      <c r="D89" s="79">
        <v>0.0002</v>
      </c>
      <c r="E89" s="43">
        <f t="shared" si="20"/>
        <v>12627.574619733523</v>
      </c>
      <c r="F89" s="43">
        <f t="shared" si="21"/>
        <v>12627.5</v>
      </c>
      <c r="G89" s="49">
        <f t="shared" si="22"/>
        <v>0.02214467445446644</v>
      </c>
      <c r="H89" s="43"/>
      <c r="I89" s="43"/>
      <c r="J89" s="43"/>
      <c r="K89" s="1">
        <f t="shared" si="23"/>
        <v>0.02214467445446644</v>
      </c>
      <c r="L89" s="43"/>
      <c r="M89" s="43"/>
      <c r="N89" s="43"/>
      <c r="O89" s="43">
        <f t="shared" si="24"/>
        <v>0.02267486718668683</v>
      </c>
      <c r="P89" s="42">
        <f t="shared" si="25"/>
        <v>0.04235894121036611</v>
      </c>
      <c r="Q89" s="153">
        <f t="shared" si="26"/>
        <v>42876.958819999825</v>
      </c>
      <c r="R89" s="46"/>
      <c r="S89" s="43">
        <f t="shared" si="27"/>
        <v>0.0004086165804786706</v>
      </c>
      <c r="T89" s="43">
        <v>0.1</v>
      </c>
      <c r="U89" s="43">
        <f t="shared" si="28"/>
        <v>4.0861658047867066E-05</v>
      </c>
    </row>
    <row r="90" spans="1:21" ht="12.75">
      <c r="A90" s="77" t="s">
        <v>76</v>
      </c>
      <c r="B90" s="78" t="s">
        <v>53</v>
      </c>
      <c r="C90" s="79">
        <v>58180.64874000009</v>
      </c>
      <c r="D90" s="79">
        <v>0.0002</v>
      </c>
      <c r="E90" s="43">
        <f t="shared" si="20"/>
        <v>13588.563948062703</v>
      </c>
      <c r="F90" s="43">
        <f t="shared" si="21"/>
        <v>13588.5</v>
      </c>
      <c r="G90" s="49">
        <f t="shared" si="22"/>
        <v>0.018977674721099902</v>
      </c>
      <c r="H90" s="43"/>
      <c r="I90" s="43"/>
      <c r="J90" s="43"/>
      <c r="K90" s="1">
        <f t="shared" si="23"/>
        <v>0.018977674721099902</v>
      </c>
      <c r="L90" s="43"/>
      <c r="M90" s="43"/>
      <c r="N90" s="43"/>
      <c r="O90" s="43">
        <f t="shared" si="24"/>
        <v>0.02402650881068495</v>
      </c>
      <c r="P90" s="42">
        <f t="shared" si="25"/>
        <v>0.04719008713293815</v>
      </c>
      <c r="Q90" s="153">
        <f t="shared" si="26"/>
        <v>43162.14874000009</v>
      </c>
      <c r="R90" s="46"/>
      <c r="S90" s="43">
        <f t="shared" si="27"/>
        <v>0.0007959402140956449</v>
      </c>
      <c r="T90" s="43">
        <v>0.1</v>
      </c>
      <c r="U90" s="43">
        <f t="shared" si="28"/>
        <v>7.95940214095645E-05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7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10.7109375" style="1" customWidth="1"/>
    <col min="5" max="5" width="10.7109375" style="1" customWidth="1"/>
  </cols>
  <sheetData>
    <row r="1" spans="1:28" ht="18">
      <c r="A1" s="80" t="s">
        <v>77</v>
      </c>
      <c r="B1"/>
      <c r="D1" s="25" t="s">
        <v>78</v>
      </c>
      <c r="E1"/>
      <c r="M1" s="81" t="s">
        <v>79</v>
      </c>
      <c r="N1" t="s">
        <v>80</v>
      </c>
      <c r="O1">
        <f>H18*J18-I18*I18</f>
        <v>0.2230256839075128</v>
      </c>
      <c r="P1" t="s">
        <v>81</v>
      </c>
      <c r="U1" s="4" t="s">
        <v>82</v>
      </c>
      <c r="V1" s="82" t="s">
        <v>83</v>
      </c>
      <c r="AA1">
        <v>1</v>
      </c>
      <c r="AB1" t="s">
        <v>84</v>
      </c>
    </row>
    <row r="2" spans="2:28" ht="12.75">
      <c r="B2"/>
      <c r="E2"/>
      <c r="M2" s="81" t="s">
        <v>85</v>
      </c>
      <c r="N2" t="s">
        <v>86</v>
      </c>
      <c r="O2">
        <f>+F18*J18-H18*I18</f>
        <v>0.01199957176953434</v>
      </c>
      <c r="P2" t="s">
        <v>87</v>
      </c>
      <c r="U2">
        <v>-0.8</v>
      </c>
      <c r="V2">
        <f aca="true" t="shared" si="0" ref="V2:V29">+E$4+E$5*U2+E$6*U2^2</f>
        <v>0.010275815132510592</v>
      </c>
      <c r="AA2">
        <v>2</v>
      </c>
      <c r="AB2" t="s">
        <v>88</v>
      </c>
    </row>
    <row r="3" spans="1:28" ht="12.75">
      <c r="A3" t="s">
        <v>89</v>
      </c>
      <c r="B3" t="s">
        <v>90</v>
      </c>
      <c r="E3" s="83" t="s">
        <v>91</v>
      </c>
      <c r="F3" s="83" t="s">
        <v>92</v>
      </c>
      <c r="G3" s="83" t="s">
        <v>93</v>
      </c>
      <c r="H3" s="83" t="s">
        <v>94</v>
      </c>
      <c r="M3" s="81" t="s">
        <v>95</v>
      </c>
      <c r="N3" t="s">
        <v>96</v>
      </c>
      <c r="O3">
        <f>+F18*I18-H18*H18</f>
        <v>-1.1172747346727285</v>
      </c>
      <c r="P3" t="s">
        <v>97</v>
      </c>
      <c r="U3">
        <v>-0.75</v>
      </c>
      <c r="V3">
        <f t="shared" si="0"/>
        <v>0.008377256005274393</v>
      </c>
      <c r="AA3">
        <v>3</v>
      </c>
      <c r="AB3" t="s">
        <v>98</v>
      </c>
    </row>
    <row r="4" spans="1:28" ht="12.75">
      <c r="A4" t="s">
        <v>99</v>
      </c>
      <c r="B4" t="s">
        <v>100</v>
      </c>
      <c r="D4" s="84" t="s">
        <v>101</v>
      </c>
      <c r="E4" s="85">
        <f>(G18*O1-K18*O2+L18*O3)/O7</f>
        <v>0.00028694337889027056</v>
      </c>
      <c r="F4" s="86">
        <f>+E7/O7*O18</f>
        <v>0.0011129044272187292</v>
      </c>
      <c r="G4" s="87">
        <f>+B18</f>
        <v>1</v>
      </c>
      <c r="H4" s="88">
        <f>ABS(F4/E4)</f>
        <v>3.8784809446476642</v>
      </c>
      <c r="M4" s="81" t="s">
        <v>102</v>
      </c>
      <c r="N4" t="s">
        <v>103</v>
      </c>
      <c r="O4">
        <f>+C18*J18-H18*H18</f>
        <v>1.4746435802302362</v>
      </c>
      <c r="P4" t="s">
        <v>104</v>
      </c>
      <c r="U4">
        <v>-0.7</v>
      </c>
      <c r="V4">
        <f t="shared" si="0"/>
        <v>0.006648597497056189</v>
      </c>
      <c r="AA4">
        <v>4</v>
      </c>
      <c r="AB4" t="s">
        <v>105</v>
      </c>
    </row>
    <row r="5" spans="1:28" ht="12.75">
      <c r="A5" t="s">
        <v>106</v>
      </c>
      <c r="B5" s="89">
        <v>40323</v>
      </c>
      <c r="D5" s="90" t="s">
        <v>107</v>
      </c>
      <c r="E5" s="91">
        <f>+(-G18*O2+K18*O4-L18*O5)/O7</f>
        <v>0.014698009350853004</v>
      </c>
      <c r="F5" s="92">
        <f>P18*E7/O7</f>
        <v>0.0027419510126866463</v>
      </c>
      <c r="G5" s="93">
        <f>+B18/A18</f>
        <v>0.0001</v>
      </c>
      <c r="H5" s="88">
        <f>ABS(F5/E5)</f>
        <v>0.18655254240449345</v>
      </c>
      <c r="M5" s="81" t="s">
        <v>108</v>
      </c>
      <c r="N5" t="s">
        <v>109</v>
      </c>
      <c r="O5">
        <f>+C18*I18-F18*H18</f>
        <v>-0.7007248730176763</v>
      </c>
      <c r="P5" t="s">
        <v>110</v>
      </c>
      <c r="U5">
        <v>-0.65</v>
      </c>
      <c r="V5">
        <f t="shared" si="0"/>
        <v>0.005089839607855974</v>
      </c>
      <c r="AA5">
        <v>5</v>
      </c>
      <c r="AB5" t="s">
        <v>111</v>
      </c>
    </row>
    <row r="6" spans="2:28" ht="12.75">
      <c r="B6"/>
      <c r="D6" s="94" t="s">
        <v>112</v>
      </c>
      <c r="E6" s="95">
        <f>+(G18*O3-K18*O5+L18*O6)/O7</f>
        <v>0.033980123803598</v>
      </c>
      <c r="F6" s="96">
        <f>Q18*E7/O7</f>
        <v>0.007308220845452696</v>
      </c>
      <c r="G6" s="97">
        <f>+B18/A18^2</f>
        <v>1E-08</v>
      </c>
      <c r="H6" s="88">
        <f>ABS(F6/E6)</f>
        <v>0.21507340254831156</v>
      </c>
      <c r="M6" s="98" t="s">
        <v>113</v>
      </c>
      <c r="N6" s="99" t="s">
        <v>114</v>
      </c>
      <c r="O6" s="99">
        <f>+C18*H18-F18*F18</f>
        <v>12.946833739425001</v>
      </c>
      <c r="P6" t="s">
        <v>115</v>
      </c>
      <c r="U6">
        <v>-0.6</v>
      </c>
      <c r="V6">
        <f t="shared" si="0"/>
        <v>0.0037009823376737503</v>
      </c>
      <c r="AA6">
        <v>6</v>
      </c>
      <c r="AB6" t="s">
        <v>116</v>
      </c>
    </row>
    <row r="7" spans="2:28" ht="12.75">
      <c r="B7"/>
      <c r="D7" s="100" t="s">
        <v>117</v>
      </c>
      <c r="E7" s="101">
        <f>SQRT(N18/(B15-3))</f>
        <v>0.003005058678644405</v>
      </c>
      <c r="G7" s="102">
        <f>+B22</f>
        <v>0.009087674632610288</v>
      </c>
      <c r="M7" s="81" t="s">
        <v>118</v>
      </c>
      <c r="N7" s="103" t="s">
        <v>119</v>
      </c>
      <c r="O7">
        <f>+C18*O1-F18*O2+H18*O3</f>
        <v>1.5246680254496445</v>
      </c>
      <c r="U7">
        <v>-0.55</v>
      </c>
      <c r="V7">
        <f t="shared" si="0"/>
        <v>0.002482025686509514</v>
      </c>
      <c r="AA7">
        <v>7</v>
      </c>
      <c r="AB7" t="s">
        <v>120</v>
      </c>
    </row>
    <row r="8" spans="1:28" ht="12.75">
      <c r="A8" s="104">
        <v>21</v>
      </c>
      <c r="B8" t="s">
        <v>121</v>
      </c>
      <c r="C8" s="105">
        <v>21</v>
      </c>
      <c r="D8" s="100" t="s">
        <v>122</v>
      </c>
      <c r="E8"/>
      <c r="F8" s="106">
        <f ca="1">CORREL(INDIRECT(E12):INDIRECT(E13),INDIRECT(M12):INDIRECT(M13))</f>
        <v>0.6274408833548539</v>
      </c>
      <c r="G8" s="101"/>
      <c r="K8" s="102"/>
      <c r="N8" s="103"/>
      <c r="U8">
        <v>-0.5</v>
      </c>
      <c r="V8">
        <f t="shared" si="0"/>
        <v>0.0014329696543632685</v>
      </c>
      <c r="AA8">
        <v>8</v>
      </c>
      <c r="AB8" t="s">
        <v>123</v>
      </c>
    </row>
    <row r="9" spans="1:28" ht="12.75">
      <c r="A9" s="104">
        <f>20+COUNT(A21:A1444)</f>
        <v>44</v>
      </c>
      <c r="B9" t="s">
        <v>124</v>
      </c>
      <c r="C9" s="105">
        <f>A9</f>
        <v>44</v>
      </c>
      <c r="E9" s="107">
        <f>E6*G6</f>
        <v>3.3980123803598004E-10</v>
      </c>
      <c r="F9" s="108">
        <f>H6</f>
        <v>0.21507340254831156</v>
      </c>
      <c r="G9" s="109">
        <f>F8</f>
        <v>0.6274408833548539</v>
      </c>
      <c r="K9" s="102"/>
      <c r="N9" s="103"/>
      <c r="U9">
        <v>-0.45</v>
      </c>
      <c r="V9">
        <f t="shared" si="0"/>
        <v>0.0005538142412350134</v>
      </c>
      <c r="AA9">
        <v>9</v>
      </c>
      <c r="AB9" t="s">
        <v>51</v>
      </c>
    </row>
    <row r="10" spans="1:28" ht="12.75">
      <c r="A10" t="s">
        <v>12</v>
      </c>
      <c r="B10" s="2">
        <v>0.4627959</v>
      </c>
      <c r="D10" t="s">
        <v>125</v>
      </c>
      <c r="E10">
        <f>2*E9*365.2422/B10</f>
        <v>5.363476718051523E-07</v>
      </c>
      <c r="F10" t="s">
        <v>126</v>
      </c>
      <c r="U10">
        <v>-0.4</v>
      </c>
      <c r="V10">
        <f t="shared" si="0"/>
        <v>-0.00015544055287525053</v>
      </c>
      <c r="AA10">
        <v>10</v>
      </c>
      <c r="AB10" t="s">
        <v>127</v>
      </c>
    </row>
    <row r="11" spans="1:28" ht="12.75">
      <c r="A11" s="110"/>
      <c r="B11" s="110"/>
      <c r="E11"/>
      <c r="U11">
        <v>-0.35</v>
      </c>
      <c r="V11">
        <f t="shared" si="0"/>
        <v>-0.000694794727967526</v>
      </c>
      <c r="AA11">
        <v>11</v>
      </c>
      <c r="AB11" t="s">
        <v>128</v>
      </c>
    </row>
    <row r="12" spans="2:28" ht="12.75">
      <c r="B12"/>
      <c r="C12" s="39" t="str">
        <f aca="true" t="shared" si="1" ref="C12:Q13">C$15&amp;$C8</f>
        <v>C21</v>
      </c>
      <c r="D12" s="39" t="str">
        <f t="shared" si="1"/>
        <v>D21</v>
      </c>
      <c r="E12" s="39" t="str">
        <f t="shared" si="1"/>
        <v>E21</v>
      </c>
      <c r="F12" s="39" t="str">
        <f t="shared" si="1"/>
        <v>F21</v>
      </c>
      <c r="G12" s="39" t="str">
        <f aca="true" t="shared" si="2" ref="G12:Q12">G15&amp;$C8</f>
        <v>G21</v>
      </c>
      <c r="H12" s="39" t="str">
        <f t="shared" si="2"/>
        <v>H21</v>
      </c>
      <c r="I12" s="39" t="str">
        <f t="shared" si="2"/>
        <v>I21</v>
      </c>
      <c r="J12" s="39" t="str">
        <f t="shared" si="2"/>
        <v>J21</v>
      </c>
      <c r="K12" s="39" t="str">
        <f t="shared" si="2"/>
        <v>K21</v>
      </c>
      <c r="L12" s="39" t="str">
        <f t="shared" si="2"/>
        <v>L21</v>
      </c>
      <c r="M12" s="39" t="str">
        <f t="shared" si="2"/>
        <v>M21</v>
      </c>
      <c r="N12" s="39" t="str">
        <f t="shared" si="2"/>
        <v>N21</v>
      </c>
      <c r="O12" s="39" t="str">
        <f t="shared" si="2"/>
        <v>O21</v>
      </c>
      <c r="P12" s="39" t="str">
        <f t="shared" si="2"/>
        <v>P21</v>
      </c>
      <c r="Q12" s="39" t="str">
        <f t="shared" si="2"/>
        <v>Q21</v>
      </c>
      <c r="U12">
        <v>-0.3</v>
      </c>
      <c r="V12">
        <f t="shared" si="0"/>
        <v>-0.0010642482840418103</v>
      </c>
      <c r="AA12">
        <v>12</v>
      </c>
      <c r="AB12" t="s">
        <v>129</v>
      </c>
    </row>
    <row r="13" spans="2:28" ht="12.75">
      <c r="B13"/>
      <c r="C13" s="39" t="str">
        <f t="shared" si="1"/>
        <v>C44</v>
      </c>
      <c r="D13" s="39" t="str">
        <f t="shared" si="1"/>
        <v>D44</v>
      </c>
      <c r="E13" s="39" t="str">
        <f t="shared" si="1"/>
        <v>E44</v>
      </c>
      <c r="F13" s="39" t="str">
        <f t="shared" si="1"/>
        <v>F44</v>
      </c>
      <c r="G13" s="39" t="str">
        <f t="shared" si="1"/>
        <v>G44</v>
      </c>
      <c r="H13" s="39" t="str">
        <f t="shared" si="1"/>
        <v>H44</v>
      </c>
      <c r="I13" s="39" t="str">
        <f t="shared" si="1"/>
        <v>I44</v>
      </c>
      <c r="J13" s="39" t="str">
        <f t="shared" si="1"/>
        <v>J44</v>
      </c>
      <c r="K13" s="39" t="str">
        <f t="shared" si="1"/>
        <v>K44</v>
      </c>
      <c r="L13" s="39" t="str">
        <f t="shared" si="1"/>
        <v>L44</v>
      </c>
      <c r="M13" s="39" t="str">
        <f t="shared" si="1"/>
        <v>M44</v>
      </c>
      <c r="N13" s="39" t="str">
        <f t="shared" si="1"/>
        <v>N44</v>
      </c>
      <c r="O13" s="39" t="str">
        <f t="shared" si="1"/>
        <v>O44</v>
      </c>
      <c r="P13" s="39" t="str">
        <f t="shared" si="1"/>
        <v>P44</v>
      </c>
      <c r="Q13" s="39" t="str">
        <f t="shared" si="1"/>
        <v>Q44</v>
      </c>
      <c r="U13">
        <v>-0.25</v>
      </c>
      <c r="V13">
        <f t="shared" si="0"/>
        <v>-0.0012638012210981053</v>
      </c>
      <c r="AA13">
        <v>13</v>
      </c>
      <c r="AB13" t="s">
        <v>130</v>
      </c>
    </row>
    <row r="14" spans="2:28" ht="12.75">
      <c r="B14"/>
      <c r="E14"/>
      <c r="O14" s="103"/>
      <c r="U14">
        <v>-0.199999999999999</v>
      </c>
      <c r="V14">
        <f t="shared" si="0"/>
        <v>-0.0012934535391364089</v>
      </c>
      <c r="AA14">
        <v>14</v>
      </c>
      <c r="AB14" t="s">
        <v>131</v>
      </c>
    </row>
    <row r="15" spans="1:28" ht="12.75">
      <c r="A15" s="25" t="s">
        <v>132</v>
      </c>
      <c r="B15" s="25">
        <f>C9-C8+1</f>
        <v>24</v>
      </c>
      <c r="C15" s="39" t="str">
        <f aca="true" t="shared" si="3" ref="C15:Q15">VLOOKUP(C16,$AA1:$AB26,2,FALSE)</f>
        <v>C</v>
      </c>
      <c r="D15" s="39" t="str">
        <f t="shared" si="3"/>
        <v>D</v>
      </c>
      <c r="E15" s="39" t="str">
        <f t="shared" si="3"/>
        <v>E</v>
      </c>
      <c r="F15" s="39" t="str">
        <f t="shared" si="3"/>
        <v>F</v>
      </c>
      <c r="G15" s="39" t="str">
        <f t="shared" si="3"/>
        <v>G</v>
      </c>
      <c r="H15" s="39" t="str">
        <f t="shared" si="3"/>
        <v>H</v>
      </c>
      <c r="I15" s="39" t="str">
        <f t="shared" si="3"/>
        <v>I</v>
      </c>
      <c r="J15" s="39" t="str">
        <f t="shared" si="3"/>
        <v>J</v>
      </c>
      <c r="K15" s="39" t="str">
        <f t="shared" si="3"/>
        <v>K</v>
      </c>
      <c r="L15" s="39" t="str">
        <f t="shared" si="3"/>
        <v>L</v>
      </c>
      <c r="M15" s="39" t="str">
        <f t="shared" si="3"/>
        <v>M</v>
      </c>
      <c r="N15" s="39" t="str">
        <f t="shared" si="3"/>
        <v>N</v>
      </c>
      <c r="O15" s="39" t="str">
        <f t="shared" si="3"/>
        <v>O</v>
      </c>
      <c r="P15" s="39" t="str">
        <f t="shared" si="3"/>
        <v>P</v>
      </c>
      <c r="Q15" s="39" t="str">
        <f t="shared" si="3"/>
        <v>Q</v>
      </c>
      <c r="U15">
        <v>-0.149999999999999</v>
      </c>
      <c r="V15">
        <f t="shared" si="0"/>
        <v>-0.001153205238156721</v>
      </c>
      <c r="AA15">
        <v>15</v>
      </c>
      <c r="AB15" t="s">
        <v>133</v>
      </c>
    </row>
    <row r="16" spans="1:28" ht="12.75">
      <c r="A16" s="39"/>
      <c r="B16" s="110"/>
      <c r="C16" s="39">
        <f>COLUMN()</f>
        <v>3</v>
      </c>
      <c r="D16" s="39">
        <f>COLUMN()</f>
        <v>4</v>
      </c>
      <c r="E16" s="39">
        <f>COLUMN()</f>
        <v>5</v>
      </c>
      <c r="F16" s="39">
        <f>COLUMN()</f>
        <v>6</v>
      </c>
      <c r="G16" s="39">
        <f>COLUMN()</f>
        <v>7</v>
      </c>
      <c r="H16" s="39">
        <f>COLUMN()</f>
        <v>8</v>
      </c>
      <c r="I16" s="39">
        <f>COLUMN()</f>
        <v>9</v>
      </c>
      <c r="J16" s="39">
        <f>COLUMN()</f>
        <v>10</v>
      </c>
      <c r="K16" s="39">
        <f>COLUMN()</f>
        <v>11</v>
      </c>
      <c r="L16" s="39">
        <f>COLUMN()</f>
        <v>12</v>
      </c>
      <c r="M16" s="39">
        <f>COLUMN()</f>
        <v>13</v>
      </c>
      <c r="N16" s="39">
        <f>COLUMN()</f>
        <v>14</v>
      </c>
      <c r="O16" s="39">
        <f>COLUMN()</f>
        <v>15</v>
      </c>
      <c r="P16" s="39">
        <f>COLUMN()</f>
        <v>16</v>
      </c>
      <c r="Q16" s="39">
        <f>COLUMN()</f>
        <v>17</v>
      </c>
      <c r="U16">
        <v>-0.0999999999999991</v>
      </c>
      <c r="V16">
        <f t="shared" si="0"/>
        <v>-0.0008430563181590427</v>
      </c>
      <c r="AA16">
        <v>16</v>
      </c>
      <c r="AB16" t="s">
        <v>134</v>
      </c>
    </row>
    <row r="17" spans="1:28" ht="12.75">
      <c r="A17" s="25" t="s">
        <v>135</v>
      </c>
      <c r="B17"/>
      <c r="E17"/>
      <c r="U17">
        <v>-0.049999999999999</v>
      </c>
      <c r="V17">
        <f t="shared" si="0"/>
        <v>-0.00036300677914337333</v>
      </c>
      <c r="AA17">
        <v>17</v>
      </c>
      <c r="AB17" t="s">
        <v>136</v>
      </c>
    </row>
    <row r="18" spans="1:28" ht="12.75">
      <c r="A18" s="111">
        <v>10000</v>
      </c>
      <c r="B18" s="111">
        <v>1</v>
      </c>
      <c r="C18">
        <f ca="1">SUM(INDIRECT(C12):INDIRECT(C13))</f>
        <v>12.200000000000001</v>
      </c>
      <c r="D18" s="112">
        <f ca="1">SUM(INDIRECT(D12):INDIRECT(D13))</f>
        <v>-6.29145</v>
      </c>
      <c r="E18" s="112">
        <f ca="1">SUM(INDIRECT(E12):INDIRECT(E13))</f>
        <v>0.1223336911862134</v>
      </c>
      <c r="F18" s="25">
        <f ca="1">SUM(INDIRECT(F12):INDIRECT(F13))</f>
        <v>-0.41159500000000027</v>
      </c>
      <c r="G18" s="25">
        <f ca="1">SUM(INDIRECT(G12):INDIRECT(G13))</f>
        <v>0.03398318052204559</v>
      </c>
      <c r="H18" s="25">
        <f ca="1">SUM(INDIRECT(H12):INDIRECT(H13))</f>
        <v>1.07510198225</v>
      </c>
      <c r="I18" s="25">
        <f ca="1">SUM(INDIRECT(I12):INDIRECT(I13))</f>
        <v>-0.09370749781982503</v>
      </c>
      <c r="J18" s="25">
        <f ca="1">SUM(INDIRECT(J12):INDIRECT(J13))</f>
        <v>0.21561375839902586</v>
      </c>
      <c r="K18" s="25">
        <f ca="1">SUM(INDIRECT(K12):INDIRECT(K13))</f>
        <v>0.012499562150953717</v>
      </c>
      <c r="L18" s="25">
        <f ca="1">SUM(INDIRECT(L12):INDIRECT(L13))</f>
        <v>0.006257761920395586</v>
      </c>
      <c r="N18">
        <f ca="1">SUM(INDIRECT(N12):INDIRECT(N13))</f>
        <v>0.00018963793090401722</v>
      </c>
      <c r="O18">
        <f ca="1">SQRT(SUM(INDIRECT(O12):INDIRECT(O13)))</f>
        <v>0.5646511356401153</v>
      </c>
      <c r="P18">
        <f ca="1">SQRT(SUM(INDIRECT(P12):INDIRECT(P13)))</f>
        <v>1.3911758416239888</v>
      </c>
      <c r="Q18">
        <f ca="1">SQRT(SUM(INDIRECT(Q12):INDIRECT(Q13)))</f>
        <v>3.707951104306813</v>
      </c>
      <c r="U18">
        <v>0</v>
      </c>
      <c r="V18">
        <f t="shared" si="0"/>
        <v>0.00028694337889027056</v>
      </c>
      <c r="AA18">
        <v>18</v>
      </c>
      <c r="AB18" t="s">
        <v>68</v>
      </c>
    </row>
    <row r="19" spans="1:28" ht="12.75">
      <c r="A19" s="113" t="s">
        <v>137</v>
      </c>
      <c r="B19"/>
      <c r="E19"/>
      <c r="F19" s="114" t="s">
        <v>138</v>
      </c>
      <c r="G19" s="114" t="s">
        <v>139</v>
      </c>
      <c r="H19" s="114" t="s">
        <v>140</v>
      </c>
      <c r="I19" s="114" t="s">
        <v>141</v>
      </c>
      <c r="J19" s="114" t="s">
        <v>142</v>
      </c>
      <c r="K19" s="114" t="s">
        <v>143</v>
      </c>
      <c r="L19" s="114" t="s">
        <v>144</v>
      </c>
      <c r="M19" s="115"/>
      <c r="N19" s="115"/>
      <c r="O19" s="115"/>
      <c r="P19" s="115"/>
      <c r="Q19" s="115"/>
      <c r="U19">
        <v>0.0500000000000009</v>
      </c>
      <c r="V19">
        <f t="shared" si="0"/>
        <v>0.001106794155941932</v>
      </c>
      <c r="AA19">
        <v>19</v>
      </c>
      <c r="AB19" t="s">
        <v>145</v>
      </c>
    </row>
    <row r="20" spans="1:28" ht="14.25">
      <c r="A20" s="4" t="s">
        <v>82</v>
      </c>
      <c r="B20" s="4" t="s">
        <v>146</v>
      </c>
      <c r="C20" s="4" t="s">
        <v>147</v>
      </c>
      <c r="D20" s="4" t="s">
        <v>82</v>
      </c>
      <c r="E20" s="4" t="s">
        <v>146</v>
      </c>
      <c r="F20" s="4" t="s">
        <v>148</v>
      </c>
      <c r="G20" s="4" t="s">
        <v>149</v>
      </c>
      <c r="H20" s="4" t="s">
        <v>150</v>
      </c>
      <c r="I20" s="4" t="s">
        <v>151</v>
      </c>
      <c r="J20" s="4" t="s">
        <v>152</v>
      </c>
      <c r="K20" s="35" t="s">
        <v>153</v>
      </c>
      <c r="L20" s="4" t="s">
        <v>154</v>
      </c>
      <c r="M20" s="82" t="s">
        <v>83</v>
      </c>
      <c r="N20" s="35" t="s">
        <v>155</v>
      </c>
      <c r="O20" s="35" t="s">
        <v>156</v>
      </c>
      <c r="P20" s="35" t="s">
        <v>157</v>
      </c>
      <c r="Q20" s="35" t="s">
        <v>158</v>
      </c>
      <c r="R20" s="116" t="s">
        <v>159</v>
      </c>
      <c r="U20">
        <v>0.100000000000001</v>
      </c>
      <c r="V20">
        <f t="shared" si="0"/>
        <v>0.0020965455520115727</v>
      </c>
      <c r="AA20">
        <v>20</v>
      </c>
      <c r="AB20" t="s">
        <v>160</v>
      </c>
    </row>
    <row r="21" spans="1:28" ht="12.75">
      <c r="A21" s="117">
        <v>-7233</v>
      </c>
      <c r="B21" s="117">
        <v>0.009928174629749265</v>
      </c>
      <c r="C21" s="118">
        <v>0.05</v>
      </c>
      <c r="D21" s="119">
        <f>A21/A$18</f>
        <v>-0.7233</v>
      </c>
      <c r="E21" s="119">
        <f>B21/B$18</f>
        <v>0.009928174629749265</v>
      </c>
      <c r="F21" s="28">
        <f>$C21*D21</f>
        <v>-0.036165</v>
      </c>
      <c r="G21" s="28">
        <f>$C21*E21</f>
        <v>0.0004964087314874632</v>
      </c>
      <c r="H21" s="28">
        <f>C21*D21*D21</f>
        <v>0.026158144500000004</v>
      </c>
      <c r="I21" s="28">
        <f>C21*D21*D21*D21</f>
        <v>-0.018920185916850005</v>
      </c>
      <c r="J21" s="28">
        <f>C21*D21*D21*D21*D21</f>
        <v>0.013684970473657609</v>
      </c>
      <c r="K21" s="28">
        <f>C21*E21*D21</f>
        <v>-0.00035905243548488215</v>
      </c>
      <c r="L21" s="28">
        <f>C21*E21*D21*D21</f>
        <v>0.00025970262658621526</v>
      </c>
      <c r="M21" s="28">
        <f aca="true" t="shared" si="4" ref="M21:M84">+E$4+E$5*D21+E$6*D21^2</f>
        <v>0.0074330129870664174</v>
      </c>
      <c r="N21" s="28">
        <f>C21*(M21-E21)^2</f>
        <v>3.112915811557882E-07</v>
      </c>
      <c r="O21" s="11">
        <f>(C21*O$1-O$2*F21+O$3*H21)^2</f>
        <v>0.00031119024786893597</v>
      </c>
      <c r="P21" s="28">
        <f>(-C21*O$2+O$4*F21-O$5*H21)^2</f>
        <v>0.0012674170449685196</v>
      </c>
      <c r="Q21" s="28">
        <f>+(C21*O$3-F21*O$5+H21*O$6)^2</f>
        <v>0.0662854950680343</v>
      </c>
      <c r="R21">
        <f aca="true" t="shared" si="5" ref="R21:R84">+E21-M21</f>
        <v>0.002495161642682847</v>
      </c>
      <c r="U21">
        <v>0.150000000000001</v>
      </c>
      <c r="V21">
        <f t="shared" si="0"/>
        <v>0.003256197567099201</v>
      </c>
      <c r="AA21">
        <v>21</v>
      </c>
      <c r="AB21" t="s">
        <v>161</v>
      </c>
    </row>
    <row r="22" spans="1:28" ht="12.75">
      <c r="A22" s="117">
        <v>-7061.5</v>
      </c>
      <c r="B22" s="117">
        <v>0.009087674632610288</v>
      </c>
      <c r="C22" s="117">
        <v>0.05</v>
      </c>
      <c r="D22" s="119">
        <f aca="true" t="shared" si="6" ref="D22:E85">A22/A$18</f>
        <v>-0.70615</v>
      </c>
      <c r="E22" s="119">
        <f t="shared" si="6"/>
        <v>0.009087674632610288</v>
      </c>
      <c r="F22" s="28">
        <f aca="true" t="shared" si="7" ref="F22:G85">$C22*D22</f>
        <v>-0.035307500000000006</v>
      </c>
      <c r="G22" s="28">
        <f t="shared" si="7"/>
        <v>0.0004543837316305144</v>
      </c>
      <c r="H22" s="28">
        <f aca="true" t="shared" si="8" ref="H22:H85">C22*D22*D22</f>
        <v>0.024932391125000005</v>
      </c>
      <c r="I22" s="28">
        <f aca="true" t="shared" si="9" ref="I22:I85">C22*D22*D22*D22</f>
        <v>-0.017606007992918754</v>
      </c>
      <c r="J22" s="28">
        <f aca="true" t="shared" si="10" ref="J22:J85">C22*D22*D22*D22*D22</f>
        <v>0.01243248254419958</v>
      </c>
      <c r="K22" s="28">
        <f aca="true" t="shared" si="11" ref="K22:K85">C22*E22*D22</f>
        <v>-0.0003208630720908878</v>
      </c>
      <c r="L22" s="28">
        <f aca="true" t="shared" si="12" ref="L22:L85">C22*E22*D22*D22</f>
        <v>0.00022657745835698043</v>
      </c>
      <c r="M22" s="28">
        <f t="shared" si="4"/>
        <v>0.006852058818729984</v>
      </c>
      <c r="N22" s="28">
        <f aca="true" t="shared" si="13" ref="N22:N85">C22*(M22-E22)^2</f>
        <v>2.498989033635845E-07</v>
      </c>
      <c r="O22" s="11">
        <f aca="true" t="shared" si="14" ref="O22:O85">(C22*O$1-O$2*F22+O$3*H22)^2</f>
        <v>0.0002650830612851538</v>
      </c>
      <c r="P22" s="28">
        <f aca="true" t="shared" si="15" ref="P22:P85">(-C22*O$2+O$4*F22-O$5*H22)^2</f>
        <v>0.0012387028204846216</v>
      </c>
      <c r="Q22" s="28">
        <f aca="true" t="shared" si="16" ref="Q22:Q85">+(C22*O$3-F22*O$5+H22*O$6)^2</f>
        <v>0.058656452597060614</v>
      </c>
      <c r="R22">
        <f t="shared" si="5"/>
        <v>0.0022356158138803033</v>
      </c>
      <c r="U22">
        <v>0.2</v>
      </c>
      <c r="V22">
        <f t="shared" si="0"/>
        <v>0.004585750201204792</v>
      </c>
      <c r="AA22">
        <v>22</v>
      </c>
      <c r="AB22" t="s">
        <v>60</v>
      </c>
    </row>
    <row r="23" spans="1:28" ht="12.75">
      <c r="A23" s="117">
        <v>-6798.5</v>
      </c>
      <c r="B23" s="117">
        <v>0.027366674636141397</v>
      </c>
      <c r="C23" s="117">
        <v>0.05</v>
      </c>
      <c r="D23" s="119">
        <f t="shared" si="6"/>
        <v>-0.67985</v>
      </c>
      <c r="E23" s="119">
        <f t="shared" si="6"/>
        <v>0.027366674636141397</v>
      </c>
      <c r="F23" s="28">
        <f t="shared" si="7"/>
        <v>-0.0339925</v>
      </c>
      <c r="G23" s="28">
        <f t="shared" si="7"/>
        <v>0.00136833373180707</v>
      </c>
      <c r="H23" s="28">
        <f t="shared" si="8"/>
        <v>0.023109801125</v>
      </c>
      <c r="I23" s="28">
        <f t="shared" si="9"/>
        <v>-0.01571119829483125</v>
      </c>
      <c r="J23" s="28">
        <f t="shared" si="10"/>
        <v>0.010681258160741024</v>
      </c>
      <c r="K23" s="28">
        <f t="shared" si="11"/>
        <v>-0.0009302616875690365</v>
      </c>
      <c r="L23" s="28">
        <f t="shared" si="12"/>
        <v>0.0006324384082938094</v>
      </c>
      <c r="M23" s="28">
        <f t="shared" si="4"/>
        <v>0.00599997978779342</v>
      </c>
      <c r="N23" s="28">
        <f t="shared" si="13"/>
        <v>2.2826782437121E-05</v>
      </c>
      <c r="O23" s="11">
        <f t="shared" si="14"/>
        <v>0.0002033709095369668</v>
      </c>
      <c r="P23" s="28">
        <f t="shared" si="15"/>
        <v>0.001192541075561862</v>
      </c>
      <c r="Q23" s="28">
        <f t="shared" si="16"/>
        <v>0.04818711003045234</v>
      </c>
      <c r="R23">
        <f t="shared" si="5"/>
        <v>0.021366694848347977</v>
      </c>
      <c r="U23">
        <v>0.25</v>
      </c>
      <c r="V23">
        <f t="shared" si="0"/>
        <v>0.006085203454328397</v>
      </c>
      <c r="AA23">
        <v>23</v>
      </c>
      <c r="AB23" t="s">
        <v>162</v>
      </c>
    </row>
    <row r="24" spans="1:28" ht="12.75">
      <c r="A24" s="117">
        <v>-6788.5</v>
      </c>
      <c r="B24" s="117">
        <v>0.027396674631745555</v>
      </c>
      <c r="C24" s="117">
        <v>0.05</v>
      </c>
      <c r="D24" s="119">
        <f t="shared" si="6"/>
        <v>-0.67885</v>
      </c>
      <c r="E24" s="119">
        <f t="shared" si="6"/>
        <v>0.027396674631745555</v>
      </c>
      <c r="F24" s="28">
        <f t="shared" si="7"/>
        <v>-0.0339425</v>
      </c>
      <c r="G24" s="28">
        <f t="shared" si="7"/>
        <v>0.0013698337315872777</v>
      </c>
      <c r="H24" s="28">
        <f t="shared" si="8"/>
        <v>0.023041866124999998</v>
      </c>
      <c r="I24" s="28">
        <f t="shared" si="9"/>
        <v>-0.015641970818956248</v>
      </c>
      <c r="J24" s="28">
        <f t="shared" si="10"/>
        <v>0.010618551890448448</v>
      </c>
      <c r="K24" s="28">
        <f t="shared" si="11"/>
        <v>-0.0009299116286880235</v>
      </c>
      <c r="L24" s="28">
        <f t="shared" si="12"/>
        <v>0.0006312705091348647</v>
      </c>
      <c r="M24" s="28">
        <f t="shared" si="4"/>
        <v>0.005968509002932328</v>
      </c>
      <c r="N24" s="28">
        <f t="shared" si="13"/>
        <v>2.2958314110792626E-05</v>
      </c>
      <c r="O24" s="11">
        <f t="shared" si="14"/>
        <v>0.0002012288415181098</v>
      </c>
      <c r="P24" s="28">
        <f t="shared" si="15"/>
        <v>0.0011907371619557252</v>
      </c>
      <c r="Q24" s="28">
        <f t="shared" si="16"/>
        <v>0.047817058298018335</v>
      </c>
      <c r="R24">
        <f t="shared" si="5"/>
        <v>0.021428165628813226</v>
      </c>
      <c r="U24">
        <v>0.3</v>
      </c>
      <c r="V24">
        <f t="shared" si="0"/>
        <v>0.007754557326469991</v>
      </c>
      <c r="AA24">
        <v>24</v>
      </c>
      <c r="AB24" t="s">
        <v>82</v>
      </c>
    </row>
    <row r="25" spans="1:28" ht="12.75">
      <c r="A25" s="117">
        <v>-5750</v>
      </c>
      <c r="B25" s="117">
        <v>0.010067174633149989</v>
      </c>
      <c r="C25" s="117">
        <v>0.05</v>
      </c>
      <c r="D25" s="119">
        <f t="shared" si="6"/>
        <v>-0.575</v>
      </c>
      <c r="E25" s="119">
        <f t="shared" si="6"/>
        <v>0.010067174633149989</v>
      </c>
      <c r="F25" s="28">
        <f t="shared" si="7"/>
        <v>-0.028749999999999998</v>
      </c>
      <c r="G25" s="28">
        <f t="shared" si="7"/>
        <v>0.0005033587316574994</v>
      </c>
      <c r="H25" s="28">
        <f t="shared" si="8"/>
        <v>0.016531249999999997</v>
      </c>
      <c r="I25" s="28">
        <f t="shared" si="9"/>
        <v>-0.009505468749999997</v>
      </c>
      <c r="J25" s="28">
        <f t="shared" si="10"/>
        <v>0.005465644531249998</v>
      </c>
      <c r="K25" s="28">
        <f t="shared" si="11"/>
        <v>-0.00028943127070306217</v>
      </c>
      <c r="L25" s="28">
        <f t="shared" si="12"/>
        <v>0.00016642298065426073</v>
      </c>
      <c r="M25" s="28">
        <f t="shared" si="4"/>
        <v>0.003070266434714383</v>
      </c>
      <c r="N25" s="28">
        <f t="shared" si="13"/>
        <v>2.4478362168667703E-06</v>
      </c>
      <c r="O25" s="11">
        <f t="shared" si="14"/>
        <v>4.863215798241314E-05</v>
      </c>
      <c r="P25" s="28">
        <f t="shared" si="15"/>
        <v>0.0009867215004561718</v>
      </c>
      <c r="Q25" s="28">
        <f t="shared" si="16"/>
        <v>0.019048904400181896</v>
      </c>
      <c r="R25">
        <f t="shared" si="5"/>
        <v>0.006996908198435606</v>
      </c>
      <c r="U25">
        <v>0.35</v>
      </c>
      <c r="V25">
        <f t="shared" si="0"/>
        <v>0.009593811817629576</v>
      </c>
      <c r="AA25">
        <v>25</v>
      </c>
      <c r="AB25" t="s">
        <v>146</v>
      </c>
    </row>
    <row r="26" spans="1:28" ht="12.75">
      <c r="A26" s="117">
        <v>-5632.5</v>
      </c>
      <c r="B26" s="117">
        <v>0.015344674626248889</v>
      </c>
      <c r="C26" s="117">
        <v>0.05</v>
      </c>
      <c r="D26" s="119">
        <f t="shared" si="6"/>
        <v>-0.56325</v>
      </c>
      <c r="E26" s="119">
        <f t="shared" si="6"/>
        <v>0.015344674626248889</v>
      </c>
      <c r="F26" s="28">
        <f t="shared" si="7"/>
        <v>-0.028162500000000004</v>
      </c>
      <c r="G26" s="28">
        <f t="shared" si="7"/>
        <v>0.0007672337313124445</v>
      </c>
      <c r="H26" s="28">
        <f t="shared" si="8"/>
        <v>0.015862528125000004</v>
      </c>
      <c r="I26" s="28">
        <f t="shared" si="9"/>
        <v>-0.008934568966406252</v>
      </c>
      <c r="J26" s="28">
        <f t="shared" si="10"/>
        <v>0.0050323959703283214</v>
      </c>
      <c r="K26" s="28">
        <f t="shared" si="11"/>
        <v>-0.0004321443991617344</v>
      </c>
      <c r="L26" s="28">
        <f t="shared" si="12"/>
        <v>0.0002434053328278469</v>
      </c>
      <c r="M26" s="28">
        <f t="shared" si="4"/>
        <v>0.0027885030025334243</v>
      </c>
      <c r="N26" s="28">
        <f t="shared" si="13"/>
        <v>7.882872292209872E-06</v>
      </c>
      <c r="O26" s="11">
        <f t="shared" si="14"/>
        <v>3.885751670859608E-05</v>
      </c>
      <c r="P26" s="28">
        <f t="shared" si="15"/>
        <v>0.0009618905516774019</v>
      </c>
      <c r="Q26" s="28">
        <f t="shared" si="16"/>
        <v>0.01684067163180743</v>
      </c>
      <c r="R26">
        <f t="shared" si="5"/>
        <v>0.012556171623715464</v>
      </c>
      <c r="U26">
        <v>0.4</v>
      </c>
      <c r="V26">
        <f t="shared" si="0"/>
        <v>0.011602966927807153</v>
      </c>
      <c r="AA26">
        <v>26</v>
      </c>
      <c r="AB26" t="s">
        <v>163</v>
      </c>
    </row>
    <row r="27" spans="1:22" ht="12.75">
      <c r="A27" s="117">
        <v>-4800</v>
      </c>
      <c r="B27" s="117">
        <v>-0.004682825368945487</v>
      </c>
      <c r="C27" s="117">
        <v>0.05</v>
      </c>
      <c r="D27" s="119">
        <f t="shared" si="6"/>
        <v>-0.48</v>
      </c>
      <c r="E27" s="119">
        <f t="shared" si="6"/>
        <v>-0.004682825368945487</v>
      </c>
      <c r="F27" s="28">
        <f t="shared" si="7"/>
        <v>-0.024</v>
      </c>
      <c r="G27" s="28">
        <f t="shared" si="7"/>
        <v>-0.00023414126844727436</v>
      </c>
      <c r="H27" s="28">
        <f t="shared" si="8"/>
        <v>0.011519999999999999</v>
      </c>
      <c r="I27" s="28">
        <f t="shared" si="9"/>
        <v>-0.005529599999999999</v>
      </c>
      <c r="J27" s="28">
        <f t="shared" si="10"/>
        <v>0.0026542079999999995</v>
      </c>
      <c r="K27" s="28">
        <f t="shared" si="11"/>
        <v>0.00011238780885469169</v>
      </c>
      <c r="L27" s="28">
        <f t="shared" si="12"/>
        <v>-5.394614825025201E-05</v>
      </c>
      <c r="M27" s="28">
        <f t="shared" si="4"/>
        <v>0.001060919414829808</v>
      </c>
      <c r="N27" s="28">
        <f t="shared" si="13"/>
        <v>1.6495302070572957E-06</v>
      </c>
      <c r="O27" s="11">
        <f t="shared" si="14"/>
        <v>2.049853729623728E-06</v>
      </c>
      <c r="P27" s="28">
        <f t="shared" si="15"/>
        <v>0.0007794746917241951</v>
      </c>
      <c r="Q27" s="28">
        <f t="shared" si="16"/>
        <v>0.005847108951359057</v>
      </c>
      <c r="R27">
        <f t="shared" si="5"/>
        <v>-0.005743744783775295</v>
      </c>
      <c r="U27">
        <v>0.45</v>
      </c>
      <c r="V27">
        <f t="shared" si="0"/>
        <v>0.013782022657002718</v>
      </c>
    </row>
    <row r="28" spans="1:22" ht="12.75">
      <c r="A28" s="117">
        <v>-4726</v>
      </c>
      <c r="B28" s="117">
        <v>-0.0038408253676607274</v>
      </c>
      <c r="C28" s="117">
        <v>0.05</v>
      </c>
      <c r="D28" s="119">
        <f t="shared" si="6"/>
        <v>-0.4726</v>
      </c>
      <c r="E28" s="119">
        <f t="shared" si="6"/>
        <v>-0.0038408253676607274</v>
      </c>
      <c r="F28" s="28">
        <f t="shared" si="7"/>
        <v>-0.02363</v>
      </c>
      <c r="G28" s="28">
        <f t="shared" si="7"/>
        <v>-0.0001920412683830364</v>
      </c>
      <c r="H28" s="28">
        <f t="shared" si="8"/>
        <v>0.011167538000000001</v>
      </c>
      <c r="I28" s="28">
        <f t="shared" si="9"/>
        <v>-0.005277778458800001</v>
      </c>
      <c r="J28" s="28">
        <f t="shared" si="10"/>
        <v>0.0024942780996288806</v>
      </c>
      <c r="K28" s="28">
        <f t="shared" si="11"/>
        <v>9.0758703437823E-05</v>
      </c>
      <c r="L28" s="28">
        <f t="shared" si="12"/>
        <v>-4.289256324471515E-05</v>
      </c>
      <c r="M28" s="28">
        <f t="shared" si="4"/>
        <v>0.0009301506361048453</v>
      </c>
      <c r="N28" s="28">
        <f t="shared" si="13"/>
        <v>1.1381106014253458E-06</v>
      </c>
      <c r="O28" s="11">
        <f t="shared" si="14"/>
        <v>1.0865435133635657E-06</v>
      </c>
      <c r="P28" s="28">
        <f t="shared" si="15"/>
        <v>0.0007628884153562564</v>
      </c>
      <c r="Q28" s="28">
        <f t="shared" si="16"/>
        <v>0.0052074108598131495</v>
      </c>
      <c r="R28">
        <f t="shared" si="5"/>
        <v>-0.004770976003765573</v>
      </c>
      <c r="U28">
        <v>0.5</v>
      </c>
      <c r="V28">
        <f t="shared" si="0"/>
        <v>0.016130979005216272</v>
      </c>
    </row>
    <row r="29" spans="1:22" ht="12.75">
      <c r="A29" s="117">
        <v>-4722.5</v>
      </c>
      <c r="B29" s="117">
        <v>0.001374674633552786</v>
      </c>
      <c r="C29" s="117">
        <v>0.05</v>
      </c>
      <c r="D29" s="119">
        <f t="shared" si="6"/>
        <v>-0.47225</v>
      </c>
      <c r="E29" s="119">
        <f t="shared" si="6"/>
        <v>0.001374674633552786</v>
      </c>
      <c r="F29" s="28">
        <f t="shared" si="7"/>
        <v>-0.0236125</v>
      </c>
      <c r="G29" s="28">
        <f t="shared" si="7"/>
        <v>6.87337316776393E-05</v>
      </c>
      <c r="H29" s="28">
        <f t="shared" si="8"/>
        <v>0.011151003125000001</v>
      </c>
      <c r="I29" s="28">
        <f t="shared" si="9"/>
        <v>-0.00526606122578125</v>
      </c>
      <c r="J29" s="28">
        <f t="shared" si="10"/>
        <v>0.0024868974138751955</v>
      </c>
      <c r="K29" s="28">
        <f t="shared" si="11"/>
        <v>-3.245950478476516E-05</v>
      </c>
      <c r="L29" s="28">
        <f t="shared" si="12"/>
        <v>1.5329001134605344E-05</v>
      </c>
      <c r="M29" s="28">
        <f t="shared" si="4"/>
        <v>0.0009240577973861032</v>
      </c>
      <c r="N29" s="28">
        <f t="shared" si="13"/>
        <v>1.0152776651843553E-08</v>
      </c>
      <c r="O29" s="11">
        <f t="shared" si="14"/>
        <v>1.0488012389187337E-06</v>
      </c>
      <c r="P29" s="28">
        <f t="shared" si="15"/>
        <v>0.0007621030998835636</v>
      </c>
      <c r="Q29" s="28">
        <f t="shared" si="16"/>
        <v>0.005178325173158142</v>
      </c>
      <c r="R29">
        <f t="shared" si="5"/>
        <v>0.0004506168361666828</v>
      </c>
      <c r="U29">
        <v>0.55</v>
      </c>
      <c r="V29">
        <f t="shared" si="0"/>
        <v>0.01864983597244782</v>
      </c>
    </row>
    <row r="30" spans="1:18" ht="12.75">
      <c r="A30" s="117">
        <v>-4662</v>
      </c>
      <c r="B30" s="117">
        <v>-0.0028288253670325503</v>
      </c>
      <c r="C30" s="117">
        <v>0.1</v>
      </c>
      <c r="D30" s="119">
        <f t="shared" si="6"/>
        <v>-0.4662</v>
      </c>
      <c r="E30" s="119">
        <f t="shared" si="6"/>
        <v>-0.0028288253670325503</v>
      </c>
      <c r="F30" s="28">
        <f t="shared" si="7"/>
        <v>-0.04662</v>
      </c>
      <c r="G30" s="28">
        <f t="shared" si="7"/>
        <v>-0.00028288253670325506</v>
      </c>
      <c r="H30" s="28">
        <f t="shared" si="8"/>
        <v>0.021734244</v>
      </c>
      <c r="I30" s="28">
        <f t="shared" si="9"/>
        <v>-0.0101325045528</v>
      </c>
      <c r="J30" s="28">
        <f t="shared" si="10"/>
        <v>0.00472377362251536</v>
      </c>
      <c r="K30" s="28">
        <f t="shared" si="11"/>
        <v>0.0001318798386110575</v>
      </c>
      <c r="L30" s="28">
        <f t="shared" si="12"/>
        <v>-6.148238076047501E-05</v>
      </c>
      <c r="M30" s="28">
        <f t="shared" si="4"/>
        <v>0.0008200544384986703</v>
      </c>
      <c r="N30" s="28">
        <f t="shared" si="13"/>
        <v>1.3314323835213559E-06</v>
      </c>
      <c r="O30" s="11">
        <f t="shared" si="14"/>
        <v>2.019619776118551E-06</v>
      </c>
      <c r="P30" s="28">
        <f t="shared" si="15"/>
        <v>0.0029940721660876284</v>
      </c>
      <c r="Q30" s="28">
        <f t="shared" si="16"/>
        <v>0.018767459185154396</v>
      </c>
      <c r="R30">
        <f t="shared" si="5"/>
        <v>-0.0036488798055312206</v>
      </c>
    </row>
    <row r="31" spans="1:18" ht="12.75">
      <c r="A31" s="117">
        <v>-4658.5</v>
      </c>
      <c r="B31" s="117">
        <v>-0.0011133253647130914</v>
      </c>
      <c r="C31" s="117">
        <v>0.1</v>
      </c>
      <c r="D31" s="119">
        <f t="shared" si="6"/>
        <v>-0.46585</v>
      </c>
      <c r="E31" s="119">
        <f t="shared" si="6"/>
        <v>-0.0011133253647130914</v>
      </c>
      <c r="F31" s="28">
        <f t="shared" si="7"/>
        <v>-0.046585</v>
      </c>
      <c r="G31" s="28">
        <f t="shared" si="7"/>
        <v>-0.00011133253647130915</v>
      </c>
      <c r="H31" s="28">
        <f t="shared" si="8"/>
        <v>0.02170162225</v>
      </c>
      <c r="I31" s="28">
        <f t="shared" si="9"/>
        <v>-0.0101097007251625</v>
      </c>
      <c r="J31" s="28">
        <f t="shared" si="10"/>
        <v>0.00470960408281695</v>
      </c>
      <c r="K31" s="28">
        <f t="shared" si="11"/>
        <v>5.186426211515937E-05</v>
      </c>
      <c r="L31" s="28">
        <f t="shared" si="12"/>
        <v>-2.416096650634699E-05</v>
      </c>
      <c r="M31" s="28">
        <f t="shared" si="4"/>
        <v>0.0008141138307345679</v>
      </c>
      <c r="N31" s="28">
        <f t="shared" si="13"/>
        <v>3.7150218521479204E-07</v>
      </c>
      <c r="O31" s="11">
        <f t="shared" si="14"/>
        <v>1.9185180763667236E-06</v>
      </c>
      <c r="P31" s="28">
        <f t="shared" si="15"/>
        <v>0.002990926301372659</v>
      </c>
      <c r="Q31" s="28">
        <f t="shared" si="16"/>
        <v>0.018658618419815642</v>
      </c>
      <c r="R31">
        <f t="shared" si="5"/>
        <v>-0.0019274391954476593</v>
      </c>
    </row>
    <row r="32" spans="1:18" ht="12.75">
      <c r="A32" s="117">
        <v>-4655.5</v>
      </c>
      <c r="B32" s="117">
        <v>-0.0019143253666698001</v>
      </c>
      <c r="C32" s="117">
        <v>0.5</v>
      </c>
      <c r="D32" s="119">
        <f t="shared" si="6"/>
        <v>-0.46555</v>
      </c>
      <c r="E32" s="119">
        <f t="shared" si="6"/>
        <v>-0.0019143253666698001</v>
      </c>
      <c r="F32" s="28">
        <f t="shared" si="7"/>
        <v>-0.232775</v>
      </c>
      <c r="G32" s="28">
        <f t="shared" si="7"/>
        <v>-0.0009571626833349001</v>
      </c>
      <c r="H32" s="28">
        <f t="shared" si="8"/>
        <v>0.10836840125000001</v>
      </c>
      <c r="I32" s="28">
        <f t="shared" si="9"/>
        <v>-0.050450909201937504</v>
      </c>
      <c r="J32" s="28">
        <f t="shared" si="10"/>
        <v>0.023487420778962004</v>
      </c>
      <c r="K32" s="28">
        <f t="shared" si="11"/>
        <v>0.00044560708722656277</v>
      </c>
      <c r="L32" s="28">
        <f t="shared" si="12"/>
        <v>-0.0002074523794583263</v>
      </c>
      <c r="M32" s="28">
        <f t="shared" si="4"/>
        <v>0.0008090285073466237</v>
      </c>
      <c r="N32" s="28">
        <f t="shared" si="13"/>
        <v>3.708328161560132E-06</v>
      </c>
      <c r="O32" s="11">
        <f t="shared" si="14"/>
        <v>4.5849616397926625E-05</v>
      </c>
      <c r="P32" s="28">
        <f t="shared" si="15"/>
        <v>0.07470574170244378</v>
      </c>
      <c r="Q32" s="28">
        <f t="shared" si="16"/>
        <v>0.4641411765858088</v>
      </c>
      <c r="R32">
        <f t="shared" si="5"/>
        <v>-0.002723353874016424</v>
      </c>
    </row>
    <row r="33" spans="1:18" ht="12.75">
      <c r="A33" s="117">
        <v>-3550.5</v>
      </c>
      <c r="B33" s="117">
        <v>-0.002649325368111022</v>
      </c>
      <c r="C33" s="117">
        <v>1</v>
      </c>
      <c r="D33" s="119">
        <f t="shared" si="6"/>
        <v>-0.35505</v>
      </c>
      <c r="E33" s="119">
        <f t="shared" si="6"/>
        <v>-0.002649325368111022</v>
      </c>
      <c r="F33" s="28">
        <f t="shared" si="7"/>
        <v>-0.35505</v>
      </c>
      <c r="G33" s="28">
        <f t="shared" si="7"/>
        <v>-0.002649325368111022</v>
      </c>
      <c r="H33" s="28">
        <f t="shared" si="8"/>
        <v>0.12606050249999998</v>
      </c>
      <c r="I33" s="28">
        <f t="shared" si="9"/>
        <v>-0.044757781412624986</v>
      </c>
      <c r="J33" s="28">
        <f t="shared" si="10"/>
        <v>0.0158912502905525</v>
      </c>
      <c r="K33" s="28">
        <f t="shared" si="11"/>
        <v>0.0009406429719478182</v>
      </c>
      <c r="L33" s="28">
        <f t="shared" si="12"/>
        <v>-0.00033397528719007286</v>
      </c>
      <c r="M33" s="28">
        <f t="shared" si="4"/>
        <v>-0.0006480333594363142</v>
      </c>
      <c r="N33" s="28">
        <f t="shared" si="13"/>
        <v>4.005169703985246E-06</v>
      </c>
      <c r="O33" s="11">
        <f t="shared" si="14"/>
        <v>0.0074722050804842035</v>
      </c>
      <c r="P33" s="28">
        <f t="shared" si="15"/>
        <v>0.200021869184716</v>
      </c>
      <c r="Q33" s="28">
        <f t="shared" si="16"/>
        <v>0.0707651858836499</v>
      </c>
      <c r="R33">
        <f t="shared" si="5"/>
        <v>-0.0020012920086747077</v>
      </c>
    </row>
    <row r="34" spans="1:18" ht="12.75">
      <c r="A34" s="117">
        <v>-3529</v>
      </c>
      <c r="B34" s="117">
        <v>-0.0012398253675200976</v>
      </c>
      <c r="C34" s="117">
        <v>1</v>
      </c>
      <c r="D34" s="119">
        <f t="shared" si="6"/>
        <v>-0.3529</v>
      </c>
      <c r="E34" s="119">
        <f t="shared" si="6"/>
        <v>-0.0012398253675200976</v>
      </c>
      <c r="F34" s="28">
        <f t="shared" si="7"/>
        <v>-0.3529</v>
      </c>
      <c r="G34" s="28">
        <f t="shared" si="7"/>
        <v>-0.0012398253675200976</v>
      </c>
      <c r="H34" s="28">
        <f t="shared" si="8"/>
        <v>0.12453840999999999</v>
      </c>
      <c r="I34" s="28">
        <f t="shared" si="9"/>
        <v>-0.043949604888999995</v>
      </c>
      <c r="J34" s="28">
        <f t="shared" si="10"/>
        <v>0.015509815565328098</v>
      </c>
      <c r="K34" s="28">
        <f t="shared" si="11"/>
        <v>0.00043753437219784243</v>
      </c>
      <c r="L34" s="28">
        <f t="shared" si="12"/>
        <v>-0.0001544058799486186</v>
      </c>
      <c r="M34" s="28">
        <f t="shared" si="4"/>
        <v>-0.0006681535309225077</v>
      </c>
      <c r="N34" s="28">
        <f t="shared" si="13"/>
        <v>3.268086887588616E-07</v>
      </c>
      <c r="O34" s="11">
        <f t="shared" si="14"/>
        <v>0.007764555250147665</v>
      </c>
      <c r="P34" s="28">
        <f t="shared" si="15"/>
        <v>0.19814439342351947</v>
      </c>
      <c r="Q34" s="28">
        <f t="shared" si="16"/>
        <v>0.061413536145944185</v>
      </c>
      <c r="R34">
        <f t="shared" si="5"/>
        <v>-0.00057167183659759</v>
      </c>
    </row>
    <row r="35" spans="1:18" ht="12.75">
      <c r="A35" s="117">
        <v>-2450</v>
      </c>
      <c r="B35" s="117">
        <v>-0.0035328253725310788</v>
      </c>
      <c r="C35" s="117">
        <v>1</v>
      </c>
      <c r="D35" s="119">
        <f t="shared" si="6"/>
        <v>-0.245</v>
      </c>
      <c r="E35" s="119">
        <f t="shared" si="6"/>
        <v>-0.0035328253725310788</v>
      </c>
      <c r="F35" s="28">
        <f t="shared" si="7"/>
        <v>-0.245</v>
      </c>
      <c r="G35" s="28">
        <f t="shared" si="7"/>
        <v>-0.0035328253725310788</v>
      </c>
      <c r="H35" s="28">
        <f t="shared" si="8"/>
        <v>0.060024999999999995</v>
      </c>
      <c r="I35" s="28">
        <f t="shared" si="9"/>
        <v>-0.014706124999999999</v>
      </c>
      <c r="J35" s="28">
        <f t="shared" si="10"/>
        <v>0.0036030006249999995</v>
      </c>
      <c r="K35" s="28">
        <f t="shared" si="11"/>
        <v>0.0008655422162701143</v>
      </c>
      <c r="L35" s="28">
        <f t="shared" si="12"/>
        <v>-0.000212057842986178</v>
      </c>
      <c r="M35" s="28">
        <f t="shared" si="4"/>
        <v>-0.0012744119807577454</v>
      </c>
      <c r="N35" s="28">
        <f t="shared" si="13"/>
        <v>5.100431048141131E-06</v>
      </c>
      <c r="O35" s="11">
        <f t="shared" si="14"/>
        <v>0.025249579616201386</v>
      </c>
      <c r="P35" s="28">
        <f t="shared" si="15"/>
        <v>0.10971082101988727</v>
      </c>
      <c r="Q35" s="28">
        <f t="shared" si="16"/>
        <v>0.26195831344740794</v>
      </c>
      <c r="R35">
        <f t="shared" si="5"/>
        <v>-0.0022584133917733333</v>
      </c>
    </row>
    <row r="36" spans="1:18" ht="12.75">
      <c r="A36" s="117">
        <v>-1035</v>
      </c>
      <c r="B36" s="117">
        <v>-0.0005378253626986407</v>
      </c>
      <c r="C36" s="117">
        <v>1</v>
      </c>
      <c r="D36" s="119">
        <f t="shared" si="6"/>
        <v>-0.1035</v>
      </c>
      <c r="E36" s="119">
        <f t="shared" si="6"/>
        <v>-0.0005378253626986407</v>
      </c>
      <c r="F36" s="28">
        <f t="shared" si="7"/>
        <v>-0.1035</v>
      </c>
      <c r="G36" s="28">
        <f t="shared" si="7"/>
        <v>-0.0005378253626986407</v>
      </c>
      <c r="H36" s="28">
        <f t="shared" si="8"/>
        <v>0.01071225</v>
      </c>
      <c r="I36" s="28">
        <f t="shared" si="9"/>
        <v>-0.001108717875</v>
      </c>
      <c r="J36" s="28">
        <f t="shared" si="10"/>
        <v>0.00011475230006249998</v>
      </c>
      <c r="K36" s="28">
        <f t="shared" si="11"/>
        <v>5.5664925039309306E-05</v>
      </c>
      <c r="L36" s="28">
        <f t="shared" si="12"/>
        <v>-5.761319741568513E-06</v>
      </c>
      <c r="M36" s="28">
        <f t="shared" si="4"/>
        <v>-0.0008702970077079228</v>
      </c>
      <c r="N36" s="28">
        <f t="shared" si="13"/>
        <v>1.1053739473517808E-07</v>
      </c>
      <c r="O36" s="11">
        <f t="shared" si="14"/>
        <v>0.045070913511856256</v>
      </c>
      <c r="P36" s="28">
        <f t="shared" si="15"/>
        <v>0.024686330606440213</v>
      </c>
      <c r="Q36" s="28">
        <f t="shared" si="16"/>
        <v>1.1048323147275536</v>
      </c>
      <c r="R36">
        <f t="shared" si="5"/>
        <v>0.0003324716450092821</v>
      </c>
    </row>
    <row r="37" spans="1:18" ht="12.75">
      <c r="A37" s="117">
        <v>0</v>
      </c>
      <c r="B37" s="117">
        <v>0.001317174632276874</v>
      </c>
      <c r="C37" s="117">
        <v>1</v>
      </c>
      <c r="D37" s="119">
        <f t="shared" si="6"/>
        <v>0</v>
      </c>
      <c r="E37" s="119">
        <f t="shared" si="6"/>
        <v>0.001317174632276874</v>
      </c>
      <c r="F37" s="28">
        <f t="shared" si="7"/>
        <v>0</v>
      </c>
      <c r="G37" s="28">
        <f t="shared" si="7"/>
        <v>0.001317174632276874</v>
      </c>
      <c r="H37" s="28">
        <f t="shared" si="8"/>
        <v>0</v>
      </c>
      <c r="I37" s="28">
        <f t="shared" si="9"/>
        <v>0</v>
      </c>
      <c r="J37" s="28">
        <f t="shared" si="10"/>
        <v>0</v>
      </c>
      <c r="K37" s="28">
        <f t="shared" si="11"/>
        <v>0</v>
      </c>
      <c r="L37" s="28">
        <f t="shared" si="12"/>
        <v>0</v>
      </c>
      <c r="M37" s="28">
        <f t="shared" si="4"/>
        <v>0.00028694337889027056</v>
      </c>
      <c r="N37" s="28">
        <f t="shared" si="13"/>
        <v>1.0613764354545322E-06</v>
      </c>
      <c r="O37" s="11">
        <f t="shared" si="14"/>
        <v>0.04974045568241381</v>
      </c>
      <c r="P37" s="28">
        <f t="shared" si="15"/>
        <v>0.00014398972265220548</v>
      </c>
      <c r="Q37" s="28">
        <f t="shared" si="16"/>
        <v>1.248302832738016</v>
      </c>
      <c r="R37">
        <f t="shared" si="5"/>
        <v>0.0010302312533866035</v>
      </c>
    </row>
    <row r="38" spans="1:18" ht="12.75">
      <c r="A38" s="117">
        <v>291</v>
      </c>
      <c r="B38" s="117">
        <v>0.003320174633699935</v>
      </c>
      <c r="C38" s="117">
        <v>1</v>
      </c>
      <c r="D38" s="119">
        <f t="shared" si="6"/>
        <v>0.0291</v>
      </c>
      <c r="E38" s="119">
        <f t="shared" si="6"/>
        <v>0.003320174633699935</v>
      </c>
      <c r="F38" s="28">
        <f t="shared" si="7"/>
        <v>0.0291</v>
      </c>
      <c r="G38" s="28">
        <f t="shared" si="7"/>
        <v>0.003320174633699935</v>
      </c>
      <c r="H38" s="28">
        <f t="shared" si="8"/>
        <v>0.00084681</v>
      </c>
      <c r="I38" s="28">
        <f t="shared" si="9"/>
        <v>2.4642171E-05</v>
      </c>
      <c r="J38" s="28">
        <f t="shared" si="10"/>
        <v>7.170871761E-07</v>
      </c>
      <c r="K38" s="28">
        <f t="shared" si="11"/>
        <v>9.661708184066811E-05</v>
      </c>
      <c r="L38" s="28">
        <f t="shared" si="12"/>
        <v>2.811557081563442E-06</v>
      </c>
      <c r="M38" s="28">
        <f t="shared" si="4"/>
        <v>0.0007434301596382178</v>
      </c>
      <c r="N38" s="28">
        <f t="shared" si="13"/>
        <v>6.6396120846075955E-06</v>
      </c>
      <c r="O38" s="11">
        <f t="shared" si="14"/>
        <v>0.04916436006281088</v>
      </c>
      <c r="P38" s="28">
        <f t="shared" si="15"/>
        <v>0.0009926240816786715</v>
      </c>
      <c r="Q38" s="28">
        <f t="shared" si="16"/>
        <v>1.1792225343621798</v>
      </c>
      <c r="R38">
        <f t="shared" si="5"/>
        <v>0.002576744474061717</v>
      </c>
    </row>
    <row r="39" spans="1:18" ht="12.75">
      <c r="A39" s="117">
        <v>291.5</v>
      </c>
      <c r="B39" s="117">
        <v>-0.003763325366890058</v>
      </c>
      <c r="C39" s="117">
        <v>1</v>
      </c>
      <c r="D39" s="119">
        <f t="shared" si="6"/>
        <v>0.02915</v>
      </c>
      <c r="E39" s="119">
        <f t="shared" si="6"/>
        <v>-0.003763325366890058</v>
      </c>
      <c r="F39" s="28">
        <f t="shared" si="7"/>
        <v>0.02915</v>
      </c>
      <c r="G39" s="28">
        <f t="shared" si="7"/>
        <v>-0.003763325366890058</v>
      </c>
      <c r="H39" s="28">
        <f t="shared" si="8"/>
        <v>0.0008497225</v>
      </c>
      <c r="I39" s="28">
        <f t="shared" si="9"/>
        <v>2.4769410874999998E-05</v>
      </c>
      <c r="J39" s="28">
        <f t="shared" si="10"/>
        <v>7.220283270062499E-07</v>
      </c>
      <c r="K39" s="28">
        <f t="shared" si="11"/>
        <v>-0.00010970093444484519</v>
      </c>
      <c r="L39" s="28">
        <f t="shared" si="12"/>
        <v>-3.1977822390672372E-06</v>
      </c>
      <c r="M39" s="28">
        <f t="shared" si="4"/>
        <v>0.0007442640272163384</v>
      </c>
      <c r="N39" s="28">
        <f t="shared" si="13"/>
        <v>2.0318362145860467E-05</v>
      </c>
      <c r="O39" s="11">
        <f t="shared" si="14"/>
        <v>0.04916265096162479</v>
      </c>
      <c r="P39" s="28">
        <f t="shared" si="15"/>
        <v>0.0009974044245313473</v>
      </c>
      <c r="Q39" s="28">
        <f t="shared" si="16"/>
        <v>1.1790645515294844</v>
      </c>
      <c r="R39">
        <f t="shared" si="5"/>
        <v>-0.004507589394106396</v>
      </c>
    </row>
    <row r="40" spans="1:18" ht="12.75">
      <c r="A40" s="117">
        <v>1370</v>
      </c>
      <c r="B40" s="117">
        <v>0.011827174632344395</v>
      </c>
      <c r="C40" s="117">
        <v>1</v>
      </c>
      <c r="D40" s="119">
        <f t="shared" si="6"/>
        <v>0.137</v>
      </c>
      <c r="E40" s="119">
        <f t="shared" si="6"/>
        <v>0.011827174632344395</v>
      </c>
      <c r="F40" s="28">
        <f t="shared" si="7"/>
        <v>0.137</v>
      </c>
      <c r="G40" s="28">
        <f t="shared" si="7"/>
        <v>0.011827174632344395</v>
      </c>
      <c r="H40" s="28">
        <f t="shared" si="8"/>
        <v>0.018769000000000004</v>
      </c>
      <c r="I40" s="28">
        <f t="shared" si="9"/>
        <v>0.0025713530000000006</v>
      </c>
      <c r="J40" s="28">
        <f t="shared" si="10"/>
        <v>0.0003522753610000001</v>
      </c>
      <c r="K40" s="28">
        <f t="shared" si="11"/>
        <v>0.0016203229246311822</v>
      </c>
      <c r="L40" s="28">
        <f t="shared" si="12"/>
        <v>0.00022198424067447196</v>
      </c>
      <c r="M40" s="28">
        <f t="shared" si="4"/>
        <v>0.0029383436036268633</v>
      </c>
      <c r="N40" s="28">
        <f t="shared" si="13"/>
        <v>7.901131705709157E-05</v>
      </c>
      <c r="O40" s="11">
        <f t="shared" si="14"/>
        <v>0.0401648146573333</v>
      </c>
      <c r="P40" s="28">
        <f t="shared" si="15"/>
        <v>0.04128150443228213</v>
      </c>
      <c r="Q40" s="28">
        <f t="shared" si="16"/>
        <v>0.6057140063236846</v>
      </c>
      <c r="R40">
        <f t="shared" si="5"/>
        <v>0.008888831028717532</v>
      </c>
    </row>
    <row r="41" spans="1:18" ht="12.75">
      <c r="A41" s="117">
        <v>1504.5</v>
      </c>
      <c r="B41" s="117">
        <v>0.0022656746368738823</v>
      </c>
      <c r="C41" s="117">
        <v>1</v>
      </c>
      <c r="D41" s="119">
        <f t="shared" si="6"/>
        <v>0.15045</v>
      </c>
      <c r="E41" s="119">
        <f t="shared" si="6"/>
        <v>0.0022656746368738823</v>
      </c>
      <c r="F41" s="28">
        <f t="shared" si="7"/>
        <v>0.15045</v>
      </c>
      <c r="G41" s="28">
        <f t="shared" si="7"/>
        <v>0.0022656746368738823</v>
      </c>
      <c r="H41" s="28">
        <f t="shared" si="8"/>
        <v>0.0226352025</v>
      </c>
      <c r="I41" s="28">
        <f t="shared" si="9"/>
        <v>0.003405466216125</v>
      </c>
      <c r="J41" s="28">
        <f t="shared" si="10"/>
        <v>0.0005123523922160063</v>
      </c>
      <c r="K41" s="28">
        <f t="shared" si="11"/>
        <v>0.0003408707491176756</v>
      </c>
      <c r="L41" s="28">
        <f t="shared" si="12"/>
        <v>5.1284004204754294E-05</v>
      </c>
      <c r="M41" s="28">
        <f t="shared" si="4"/>
        <v>0.003267405868995616</v>
      </c>
      <c r="N41" s="28">
        <f t="shared" si="13"/>
        <v>1.003465461408127E-06</v>
      </c>
      <c r="O41" s="11">
        <f t="shared" si="14"/>
        <v>0.03838880333438027</v>
      </c>
      <c r="P41" s="28">
        <f t="shared" si="15"/>
        <v>0.050950242635868705</v>
      </c>
      <c r="Q41" s="28">
        <f t="shared" si="16"/>
        <v>0.5166683711807513</v>
      </c>
      <c r="R41">
        <f t="shared" si="5"/>
        <v>-0.0010017312321217338</v>
      </c>
    </row>
    <row r="42" spans="1:18" ht="12.75">
      <c r="A42" s="117">
        <v>2899.5</v>
      </c>
      <c r="B42" s="117">
        <v>0.005700674635590985</v>
      </c>
      <c r="C42" s="117">
        <v>0.05</v>
      </c>
      <c r="D42" s="119">
        <f t="shared" si="6"/>
        <v>0.28995</v>
      </c>
      <c r="E42" s="119">
        <f t="shared" si="6"/>
        <v>0.005700674635590985</v>
      </c>
      <c r="F42" s="28">
        <f t="shared" si="7"/>
        <v>0.0144975</v>
      </c>
      <c r="G42" s="28">
        <f t="shared" si="7"/>
        <v>0.0002850337317795493</v>
      </c>
      <c r="H42" s="28">
        <f t="shared" si="8"/>
        <v>0.004203550124999999</v>
      </c>
      <c r="I42" s="28">
        <f t="shared" si="9"/>
        <v>0.0012188193587437497</v>
      </c>
      <c r="J42" s="28">
        <f t="shared" si="10"/>
        <v>0.0003533966730677502</v>
      </c>
      <c r="K42" s="28">
        <f t="shared" si="11"/>
        <v>8.264553052948031E-05</v>
      </c>
      <c r="L42" s="28">
        <f t="shared" si="12"/>
        <v>2.3963071577022816E-05</v>
      </c>
      <c r="M42" s="28">
        <f t="shared" si="4"/>
        <v>0.0074053742634126955</v>
      </c>
      <c r="N42" s="28">
        <f t="shared" si="13"/>
        <v>1.4530004105477386E-07</v>
      </c>
      <c r="O42" s="11">
        <f t="shared" si="14"/>
        <v>3.9448449306442216E-05</v>
      </c>
      <c r="P42" s="28">
        <f t="shared" si="15"/>
        <v>0.0005628376107647497</v>
      </c>
      <c r="Q42" s="28">
        <f t="shared" si="16"/>
        <v>7.599806134097459E-05</v>
      </c>
      <c r="R42">
        <f t="shared" si="5"/>
        <v>-0.00170469962782171</v>
      </c>
    </row>
    <row r="43" spans="1:18" ht="12.75">
      <c r="A43" s="117">
        <v>3863.5</v>
      </c>
      <c r="B43" s="117">
        <v>0.008512674634403083</v>
      </c>
      <c r="C43" s="117">
        <v>1</v>
      </c>
      <c r="D43" s="119">
        <f t="shared" si="6"/>
        <v>0.38635</v>
      </c>
      <c r="E43" s="119">
        <f t="shared" si="6"/>
        <v>0.008512674634403083</v>
      </c>
      <c r="F43" s="28">
        <f t="shared" si="7"/>
        <v>0.38635</v>
      </c>
      <c r="G43" s="28">
        <f t="shared" si="7"/>
        <v>0.008512674634403083</v>
      </c>
      <c r="H43" s="28">
        <f t="shared" si="8"/>
        <v>0.14926632250000002</v>
      </c>
      <c r="I43" s="28">
        <f t="shared" si="9"/>
        <v>0.05766904369787501</v>
      </c>
      <c r="J43" s="28">
        <f t="shared" si="10"/>
        <v>0.02228043503267401</v>
      </c>
      <c r="K43" s="28">
        <f t="shared" si="11"/>
        <v>0.0032888718450016317</v>
      </c>
      <c r="L43" s="28">
        <f t="shared" si="12"/>
        <v>0.0012706556373163805</v>
      </c>
      <c r="M43" s="28">
        <f t="shared" si="4"/>
        <v>0.011037607409850117</v>
      </c>
      <c r="N43" s="28">
        <f t="shared" si="13"/>
        <v>6.37528552052666E-06</v>
      </c>
      <c r="O43" s="11">
        <f t="shared" si="14"/>
        <v>0.002664434285650139</v>
      </c>
      <c r="P43" s="28">
        <f t="shared" si="15"/>
        <v>0.438672551556803</v>
      </c>
      <c r="Q43" s="28">
        <f t="shared" si="16"/>
        <v>1.1793451330047031</v>
      </c>
      <c r="R43">
        <f t="shared" si="5"/>
        <v>-0.0025249327754470335</v>
      </c>
    </row>
    <row r="44" spans="1:18" ht="12.75">
      <c r="A44" s="117">
        <v>4918.5</v>
      </c>
      <c r="B44" s="117">
        <v>0.01492767463059863</v>
      </c>
      <c r="C44" s="117">
        <v>1</v>
      </c>
      <c r="D44" s="119">
        <f t="shared" si="6"/>
        <v>0.49185</v>
      </c>
      <c r="E44" s="119">
        <f t="shared" si="6"/>
        <v>0.01492767463059863</v>
      </c>
      <c r="F44" s="28">
        <f t="shared" si="7"/>
        <v>0.49185</v>
      </c>
      <c r="G44" s="28">
        <f t="shared" si="7"/>
        <v>0.01492767463059863</v>
      </c>
      <c r="H44" s="28">
        <f t="shared" si="8"/>
        <v>0.2419164225</v>
      </c>
      <c r="I44" s="28">
        <f t="shared" si="9"/>
        <v>0.118986592406625</v>
      </c>
      <c r="J44" s="28">
        <f t="shared" si="10"/>
        <v>0.05852355547519851</v>
      </c>
      <c r="K44" s="28">
        <f t="shared" si="11"/>
        <v>0.007342176767059937</v>
      </c>
      <c r="L44" s="28">
        <f t="shared" si="12"/>
        <v>0.00361124964287843</v>
      </c>
      <c r="M44" s="28">
        <f t="shared" si="4"/>
        <v>0.015736509264780842</v>
      </c>
      <c r="N44" s="28">
        <f t="shared" si="13"/>
        <v>6.542134654526719E-07</v>
      </c>
      <c r="O44" s="11">
        <f t="shared" si="14"/>
        <v>0.002826348399830145</v>
      </c>
      <c r="P44" s="28">
        <f t="shared" si="15"/>
        <v>0.7793724370870976</v>
      </c>
      <c r="Q44" s="28">
        <f t="shared" si="16"/>
        <v>5.566902823324734</v>
      </c>
      <c r="R44">
        <f t="shared" si="5"/>
        <v>-0.0008088346341822115</v>
      </c>
    </row>
    <row r="45" spans="1:18" ht="12.75">
      <c r="A45" s="117"/>
      <c r="B45" s="117"/>
      <c r="C45" s="117"/>
      <c r="D45" s="119">
        <f t="shared" si="6"/>
        <v>0</v>
      </c>
      <c r="E45" s="119">
        <f t="shared" si="6"/>
        <v>0</v>
      </c>
      <c r="F45" s="28">
        <f t="shared" si="7"/>
        <v>0</v>
      </c>
      <c r="G45" s="28">
        <f t="shared" si="7"/>
        <v>0</v>
      </c>
      <c r="H45" s="28">
        <f t="shared" si="8"/>
        <v>0</v>
      </c>
      <c r="I45" s="28">
        <f t="shared" si="9"/>
        <v>0</v>
      </c>
      <c r="J45" s="28">
        <f t="shared" si="10"/>
        <v>0</v>
      </c>
      <c r="K45" s="28">
        <f t="shared" si="11"/>
        <v>0</v>
      </c>
      <c r="L45" s="28">
        <f t="shared" si="12"/>
        <v>0</v>
      </c>
      <c r="M45" s="28">
        <f t="shared" si="4"/>
        <v>0.00028694337889027056</v>
      </c>
      <c r="N45" s="28">
        <f t="shared" si="13"/>
        <v>0</v>
      </c>
      <c r="O45" s="11">
        <f t="shared" si="14"/>
        <v>0</v>
      </c>
      <c r="P45" s="28">
        <f t="shared" si="15"/>
        <v>0</v>
      </c>
      <c r="Q45" s="28">
        <f t="shared" si="16"/>
        <v>0</v>
      </c>
      <c r="R45">
        <f t="shared" si="5"/>
        <v>-0.00028694337889027056</v>
      </c>
    </row>
    <row r="46" spans="1:18" ht="12.75">
      <c r="A46" s="117"/>
      <c r="B46" s="117"/>
      <c r="C46" s="117"/>
      <c r="D46" s="119">
        <f t="shared" si="6"/>
        <v>0</v>
      </c>
      <c r="E46" s="119">
        <f t="shared" si="6"/>
        <v>0</v>
      </c>
      <c r="F46" s="28">
        <f t="shared" si="7"/>
        <v>0</v>
      </c>
      <c r="G46" s="28">
        <f t="shared" si="7"/>
        <v>0</v>
      </c>
      <c r="H46" s="28">
        <f t="shared" si="8"/>
        <v>0</v>
      </c>
      <c r="I46" s="28">
        <f t="shared" si="9"/>
        <v>0</v>
      </c>
      <c r="J46" s="28">
        <f t="shared" si="10"/>
        <v>0</v>
      </c>
      <c r="K46" s="28">
        <f t="shared" si="11"/>
        <v>0</v>
      </c>
      <c r="L46" s="28">
        <f t="shared" si="12"/>
        <v>0</v>
      </c>
      <c r="M46" s="28">
        <f t="shared" si="4"/>
        <v>0.00028694337889027056</v>
      </c>
      <c r="N46" s="28">
        <f t="shared" si="13"/>
        <v>0</v>
      </c>
      <c r="O46" s="11">
        <f t="shared" si="14"/>
        <v>0</v>
      </c>
      <c r="P46" s="28">
        <f t="shared" si="15"/>
        <v>0</v>
      </c>
      <c r="Q46" s="28">
        <f t="shared" si="16"/>
        <v>0</v>
      </c>
      <c r="R46">
        <f t="shared" si="5"/>
        <v>-0.00028694337889027056</v>
      </c>
    </row>
    <row r="47" spans="1:18" ht="12.75">
      <c r="A47" s="117"/>
      <c r="B47" s="117"/>
      <c r="C47" s="117"/>
      <c r="D47" s="119">
        <f t="shared" si="6"/>
        <v>0</v>
      </c>
      <c r="E47" s="119">
        <f t="shared" si="6"/>
        <v>0</v>
      </c>
      <c r="F47" s="28">
        <f t="shared" si="7"/>
        <v>0</v>
      </c>
      <c r="G47" s="28">
        <f t="shared" si="7"/>
        <v>0</v>
      </c>
      <c r="H47" s="28">
        <f t="shared" si="8"/>
        <v>0</v>
      </c>
      <c r="I47" s="28">
        <f t="shared" si="9"/>
        <v>0</v>
      </c>
      <c r="J47" s="28">
        <f t="shared" si="10"/>
        <v>0</v>
      </c>
      <c r="K47" s="28">
        <f t="shared" si="11"/>
        <v>0</v>
      </c>
      <c r="L47" s="28">
        <f t="shared" si="12"/>
        <v>0</v>
      </c>
      <c r="M47" s="28">
        <f t="shared" si="4"/>
        <v>0.00028694337889027056</v>
      </c>
      <c r="N47" s="28">
        <f t="shared" si="13"/>
        <v>0</v>
      </c>
      <c r="O47" s="11">
        <f t="shared" si="14"/>
        <v>0</v>
      </c>
      <c r="P47" s="28">
        <f t="shared" si="15"/>
        <v>0</v>
      </c>
      <c r="Q47" s="28">
        <f t="shared" si="16"/>
        <v>0</v>
      </c>
      <c r="R47">
        <f t="shared" si="5"/>
        <v>-0.00028694337889027056</v>
      </c>
    </row>
    <row r="48" spans="1:18" ht="12.75">
      <c r="A48" s="117"/>
      <c r="B48" s="117"/>
      <c r="C48" s="117"/>
      <c r="D48" s="119">
        <f t="shared" si="6"/>
        <v>0</v>
      </c>
      <c r="E48" s="119">
        <f t="shared" si="6"/>
        <v>0</v>
      </c>
      <c r="F48" s="28">
        <f t="shared" si="7"/>
        <v>0</v>
      </c>
      <c r="G48" s="28">
        <f t="shared" si="7"/>
        <v>0</v>
      </c>
      <c r="H48" s="28">
        <f t="shared" si="8"/>
        <v>0</v>
      </c>
      <c r="I48" s="28">
        <f t="shared" si="9"/>
        <v>0</v>
      </c>
      <c r="J48" s="28">
        <f t="shared" si="10"/>
        <v>0</v>
      </c>
      <c r="K48" s="28">
        <f t="shared" si="11"/>
        <v>0</v>
      </c>
      <c r="L48" s="28">
        <f t="shared" si="12"/>
        <v>0</v>
      </c>
      <c r="M48" s="28">
        <f t="shared" si="4"/>
        <v>0.00028694337889027056</v>
      </c>
      <c r="N48" s="28">
        <f t="shared" si="13"/>
        <v>0</v>
      </c>
      <c r="O48" s="11">
        <f t="shared" si="14"/>
        <v>0</v>
      </c>
      <c r="P48" s="28">
        <f t="shared" si="15"/>
        <v>0</v>
      </c>
      <c r="Q48" s="28">
        <f t="shared" si="16"/>
        <v>0</v>
      </c>
      <c r="R48">
        <f t="shared" si="5"/>
        <v>-0.00028694337889027056</v>
      </c>
    </row>
    <row r="49" spans="1:18" ht="12.75">
      <c r="A49" s="117"/>
      <c r="B49" s="117"/>
      <c r="C49" s="117"/>
      <c r="D49" s="119">
        <f t="shared" si="6"/>
        <v>0</v>
      </c>
      <c r="E49" s="119">
        <f t="shared" si="6"/>
        <v>0</v>
      </c>
      <c r="F49" s="28">
        <f t="shared" si="7"/>
        <v>0</v>
      </c>
      <c r="G49" s="28">
        <f t="shared" si="7"/>
        <v>0</v>
      </c>
      <c r="H49" s="28">
        <f t="shared" si="8"/>
        <v>0</v>
      </c>
      <c r="I49" s="28">
        <f t="shared" si="9"/>
        <v>0</v>
      </c>
      <c r="J49" s="28">
        <f t="shared" si="10"/>
        <v>0</v>
      </c>
      <c r="K49" s="28">
        <f t="shared" si="11"/>
        <v>0</v>
      </c>
      <c r="L49" s="28">
        <f t="shared" si="12"/>
        <v>0</v>
      </c>
      <c r="M49" s="28">
        <f t="shared" si="4"/>
        <v>0.00028694337889027056</v>
      </c>
      <c r="N49" s="28">
        <f t="shared" si="13"/>
        <v>0</v>
      </c>
      <c r="O49" s="11">
        <f t="shared" si="14"/>
        <v>0</v>
      </c>
      <c r="P49" s="28">
        <f t="shared" si="15"/>
        <v>0</v>
      </c>
      <c r="Q49" s="28">
        <f t="shared" si="16"/>
        <v>0</v>
      </c>
      <c r="R49">
        <f t="shared" si="5"/>
        <v>-0.00028694337889027056</v>
      </c>
    </row>
    <row r="50" spans="1:18" ht="12.75">
      <c r="A50" s="117"/>
      <c r="B50" s="117"/>
      <c r="C50" s="117"/>
      <c r="D50" s="119">
        <f t="shared" si="6"/>
        <v>0</v>
      </c>
      <c r="E50" s="119">
        <f t="shared" si="6"/>
        <v>0</v>
      </c>
      <c r="F50" s="28">
        <f t="shared" si="7"/>
        <v>0</v>
      </c>
      <c r="G50" s="28">
        <f t="shared" si="7"/>
        <v>0</v>
      </c>
      <c r="H50" s="28">
        <f t="shared" si="8"/>
        <v>0</v>
      </c>
      <c r="I50" s="28">
        <f t="shared" si="9"/>
        <v>0</v>
      </c>
      <c r="J50" s="28">
        <f t="shared" si="10"/>
        <v>0</v>
      </c>
      <c r="K50" s="28">
        <f t="shared" si="11"/>
        <v>0</v>
      </c>
      <c r="L50" s="28">
        <f t="shared" si="12"/>
        <v>0</v>
      </c>
      <c r="M50" s="28">
        <f t="shared" si="4"/>
        <v>0.00028694337889027056</v>
      </c>
      <c r="N50" s="28">
        <f t="shared" si="13"/>
        <v>0</v>
      </c>
      <c r="O50" s="11">
        <f t="shared" si="14"/>
        <v>0</v>
      </c>
      <c r="P50" s="28">
        <f t="shared" si="15"/>
        <v>0</v>
      </c>
      <c r="Q50" s="28">
        <f t="shared" si="16"/>
        <v>0</v>
      </c>
      <c r="R50">
        <f t="shared" si="5"/>
        <v>-0.00028694337889027056</v>
      </c>
    </row>
    <row r="51" spans="1:18" ht="12.75">
      <c r="A51" s="117"/>
      <c r="B51" s="117"/>
      <c r="C51" s="117"/>
      <c r="D51" s="119">
        <f t="shared" si="6"/>
        <v>0</v>
      </c>
      <c r="E51" s="119">
        <f t="shared" si="6"/>
        <v>0</v>
      </c>
      <c r="F51" s="28">
        <f t="shared" si="7"/>
        <v>0</v>
      </c>
      <c r="G51" s="28">
        <f t="shared" si="7"/>
        <v>0</v>
      </c>
      <c r="H51" s="28">
        <f t="shared" si="8"/>
        <v>0</v>
      </c>
      <c r="I51" s="28">
        <f t="shared" si="9"/>
        <v>0</v>
      </c>
      <c r="J51" s="28">
        <f t="shared" si="10"/>
        <v>0</v>
      </c>
      <c r="K51" s="28">
        <f t="shared" si="11"/>
        <v>0</v>
      </c>
      <c r="L51" s="28">
        <f t="shared" si="12"/>
        <v>0</v>
      </c>
      <c r="M51" s="28">
        <f t="shared" si="4"/>
        <v>0.00028694337889027056</v>
      </c>
      <c r="N51" s="28">
        <f t="shared" si="13"/>
        <v>0</v>
      </c>
      <c r="O51" s="11">
        <f t="shared" si="14"/>
        <v>0</v>
      </c>
      <c r="P51" s="28">
        <f t="shared" si="15"/>
        <v>0</v>
      </c>
      <c r="Q51" s="28">
        <f t="shared" si="16"/>
        <v>0</v>
      </c>
      <c r="R51">
        <f t="shared" si="5"/>
        <v>-0.00028694337889027056</v>
      </c>
    </row>
    <row r="52" spans="1:18" ht="12.75">
      <c r="A52" s="117"/>
      <c r="B52" s="117"/>
      <c r="C52" s="117"/>
      <c r="D52" s="119">
        <f t="shared" si="6"/>
        <v>0</v>
      </c>
      <c r="E52" s="119">
        <f t="shared" si="6"/>
        <v>0</v>
      </c>
      <c r="F52" s="28">
        <f t="shared" si="7"/>
        <v>0</v>
      </c>
      <c r="G52" s="28">
        <f t="shared" si="7"/>
        <v>0</v>
      </c>
      <c r="H52" s="28">
        <f t="shared" si="8"/>
        <v>0</v>
      </c>
      <c r="I52" s="28">
        <f t="shared" si="9"/>
        <v>0</v>
      </c>
      <c r="J52" s="28">
        <f t="shared" si="10"/>
        <v>0</v>
      </c>
      <c r="K52" s="28">
        <f t="shared" si="11"/>
        <v>0</v>
      </c>
      <c r="L52" s="28">
        <f t="shared" si="12"/>
        <v>0</v>
      </c>
      <c r="M52" s="28">
        <f t="shared" si="4"/>
        <v>0.00028694337889027056</v>
      </c>
      <c r="N52" s="28">
        <f t="shared" si="13"/>
        <v>0</v>
      </c>
      <c r="O52" s="11">
        <f t="shared" si="14"/>
        <v>0</v>
      </c>
      <c r="P52" s="28">
        <f t="shared" si="15"/>
        <v>0</v>
      </c>
      <c r="Q52" s="28">
        <f t="shared" si="16"/>
        <v>0</v>
      </c>
      <c r="R52">
        <f t="shared" si="5"/>
        <v>-0.00028694337889027056</v>
      </c>
    </row>
    <row r="53" spans="1:18" ht="12.75">
      <c r="A53" s="117"/>
      <c r="B53" s="117"/>
      <c r="C53" s="117"/>
      <c r="D53" s="119">
        <f t="shared" si="6"/>
        <v>0</v>
      </c>
      <c r="E53" s="119">
        <f t="shared" si="6"/>
        <v>0</v>
      </c>
      <c r="F53" s="28">
        <f t="shared" si="7"/>
        <v>0</v>
      </c>
      <c r="G53" s="28">
        <f t="shared" si="7"/>
        <v>0</v>
      </c>
      <c r="H53" s="28">
        <f t="shared" si="8"/>
        <v>0</v>
      </c>
      <c r="I53" s="28">
        <f t="shared" si="9"/>
        <v>0</v>
      </c>
      <c r="J53" s="28">
        <f t="shared" si="10"/>
        <v>0</v>
      </c>
      <c r="K53" s="28">
        <f t="shared" si="11"/>
        <v>0</v>
      </c>
      <c r="L53" s="28">
        <f t="shared" si="12"/>
        <v>0</v>
      </c>
      <c r="M53" s="28">
        <f t="shared" si="4"/>
        <v>0.00028694337889027056</v>
      </c>
      <c r="N53" s="28">
        <f t="shared" si="13"/>
        <v>0</v>
      </c>
      <c r="O53" s="11">
        <f t="shared" si="14"/>
        <v>0</v>
      </c>
      <c r="P53" s="28">
        <f t="shared" si="15"/>
        <v>0</v>
      </c>
      <c r="Q53" s="28">
        <f t="shared" si="16"/>
        <v>0</v>
      </c>
      <c r="R53">
        <f t="shared" si="5"/>
        <v>-0.00028694337889027056</v>
      </c>
    </row>
    <row r="54" spans="1:18" ht="12.75">
      <c r="A54" s="117"/>
      <c r="B54" s="117"/>
      <c r="C54" s="117"/>
      <c r="D54" s="119">
        <f t="shared" si="6"/>
        <v>0</v>
      </c>
      <c r="E54" s="119">
        <f t="shared" si="6"/>
        <v>0</v>
      </c>
      <c r="F54" s="28">
        <f t="shared" si="7"/>
        <v>0</v>
      </c>
      <c r="G54" s="28">
        <f t="shared" si="7"/>
        <v>0</v>
      </c>
      <c r="H54" s="28">
        <f t="shared" si="8"/>
        <v>0</v>
      </c>
      <c r="I54" s="28">
        <f t="shared" si="9"/>
        <v>0</v>
      </c>
      <c r="J54" s="28">
        <f t="shared" si="10"/>
        <v>0</v>
      </c>
      <c r="K54" s="28">
        <f t="shared" si="11"/>
        <v>0</v>
      </c>
      <c r="L54" s="28">
        <f t="shared" si="12"/>
        <v>0</v>
      </c>
      <c r="M54" s="28">
        <f t="shared" si="4"/>
        <v>0.00028694337889027056</v>
      </c>
      <c r="N54" s="28">
        <f t="shared" si="13"/>
        <v>0</v>
      </c>
      <c r="O54" s="11">
        <f t="shared" si="14"/>
        <v>0</v>
      </c>
      <c r="P54" s="28">
        <f t="shared" si="15"/>
        <v>0</v>
      </c>
      <c r="Q54" s="28">
        <f t="shared" si="16"/>
        <v>0</v>
      </c>
      <c r="R54">
        <f t="shared" si="5"/>
        <v>-0.00028694337889027056</v>
      </c>
    </row>
    <row r="55" spans="1:18" ht="12.75">
      <c r="A55" s="117"/>
      <c r="B55" s="117"/>
      <c r="C55" s="117"/>
      <c r="D55" s="119">
        <f t="shared" si="6"/>
        <v>0</v>
      </c>
      <c r="E55" s="119">
        <f t="shared" si="6"/>
        <v>0</v>
      </c>
      <c r="F55" s="28">
        <f t="shared" si="7"/>
        <v>0</v>
      </c>
      <c r="G55" s="28">
        <f t="shared" si="7"/>
        <v>0</v>
      </c>
      <c r="H55" s="28">
        <f t="shared" si="8"/>
        <v>0</v>
      </c>
      <c r="I55" s="28">
        <f t="shared" si="9"/>
        <v>0</v>
      </c>
      <c r="J55" s="28">
        <f t="shared" si="10"/>
        <v>0</v>
      </c>
      <c r="K55" s="28">
        <f t="shared" si="11"/>
        <v>0</v>
      </c>
      <c r="L55" s="28">
        <f t="shared" si="12"/>
        <v>0</v>
      </c>
      <c r="M55" s="28">
        <f t="shared" si="4"/>
        <v>0.00028694337889027056</v>
      </c>
      <c r="N55" s="28">
        <f t="shared" si="13"/>
        <v>0</v>
      </c>
      <c r="O55" s="11">
        <f t="shared" si="14"/>
        <v>0</v>
      </c>
      <c r="P55" s="28">
        <f t="shared" si="15"/>
        <v>0</v>
      </c>
      <c r="Q55" s="28">
        <f t="shared" si="16"/>
        <v>0</v>
      </c>
      <c r="R55">
        <f t="shared" si="5"/>
        <v>-0.00028694337889027056</v>
      </c>
    </row>
    <row r="56" spans="1:18" ht="12.75">
      <c r="A56" s="117"/>
      <c r="B56" s="117"/>
      <c r="C56" s="117"/>
      <c r="D56" s="119">
        <f t="shared" si="6"/>
        <v>0</v>
      </c>
      <c r="E56" s="119">
        <f t="shared" si="6"/>
        <v>0</v>
      </c>
      <c r="F56" s="28">
        <f t="shared" si="7"/>
        <v>0</v>
      </c>
      <c r="G56" s="28">
        <f t="shared" si="7"/>
        <v>0</v>
      </c>
      <c r="H56" s="28">
        <f t="shared" si="8"/>
        <v>0</v>
      </c>
      <c r="I56" s="28">
        <f t="shared" si="9"/>
        <v>0</v>
      </c>
      <c r="J56" s="28">
        <f t="shared" si="10"/>
        <v>0</v>
      </c>
      <c r="K56" s="28">
        <f t="shared" si="11"/>
        <v>0</v>
      </c>
      <c r="L56" s="28">
        <f t="shared" si="12"/>
        <v>0</v>
      </c>
      <c r="M56" s="28">
        <f t="shared" si="4"/>
        <v>0.00028694337889027056</v>
      </c>
      <c r="N56" s="28">
        <f t="shared" si="13"/>
        <v>0</v>
      </c>
      <c r="O56" s="11">
        <f t="shared" si="14"/>
        <v>0</v>
      </c>
      <c r="P56" s="28">
        <f t="shared" si="15"/>
        <v>0</v>
      </c>
      <c r="Q56" s="28">
        <f t="shared" si="16"/>
        <v>0</v>
      </c>
      <c r="R56">
        <f t="shared" si="5"/>
        <v>-0.00028694337889027056</v>
      </c>
    </row>
    <row r="57" spans="1:18" ht="12.75">
      <c r="A57" s="117"/>
      <c r="B57" s="117"/>
      <c r="C57" s="117"/>
      <c r="D57" s="119">
        <f t="shared" si="6"/>
        <v>0</v>
      </c>
      <c r="E57" s="119">
        <f t="shared" si="6"/>
        <v>0</v>
      </c>
      <c r="F57" s="28">
        <f t="shared" si="7"/>
        <v>0</v>
      </c>
      <c r="G57" s="28">
        <f t="shared" si="7"/>
        <v>0</v>
      </c>
      <c r="H57" s="28">
        <f t="shared" si="8"/>
        <v>0</v>
      </c>
      <c r="I57" s="28">
        <f t="shared" si="9"/>
        <v>0</v>
      </c>
      <c r="J57" s="28">
        <f t="shared" si="10"/>
        <v>0</v>
      </c>
      <c r="K57" s="28">
        <f t="shared" si="11"/>
        <v>0</v>
      </c>
      <c r="L57" s="28">
        <f t="shared" si="12"/>
        <v>0</v>
      </c>
      <c r="M57" s="28">
        <f t="shared" si="4"/>
        <v>0.00028694337889027056</v>
      </c>
      <c r="N57" s="28">
        <f t="shared" si="13"/>
        <v>0</v>
      </c>
      <c r="O57" s="11">
        <f t="shared" si="14"/>
        <v>0</v>
      </c>
      <c r="P57" s="28">
        <f t="shared" si="15"/>
        <v>0</v>
      </c>
      <c r="Q57" s="28">
        <f t="shared" si="16"/>
        <v>0</v>
      </c>
      <c r="R57">
        <f t="shared" si="5"/>
        <v>-0.00028694337889027056</v>
      </c>
    </row>
    <row r="58" spans="1:18" ht="12.75">
      <c r="A58" s="117"/>
      <c r="B58" s="117"/>
      <c r="C58" s="117"/>
      <c r="D58" s="119">
        <f t="shared" si="6"/>
        <v>0</v>
      </c>
      <c r="E58" s="119">
        <f t="shared" si="6"/>
        <v>0</v>
      </c>
      <c r="F58" s="28">
        <f t="shared" si="7"/>
        <v>0</v>
      </c>
      <c r="G58" s="28">
        <f t="shared" si="7"/>
        <v>0</v>
      </c>
      <c r="H58" s="28">
        <f t="shared" si="8"/>
        <v>0</v>
      </c>
      <c r="I58" s="28">
        <f t="shared" si="9"/>
        <v>0</v>
      </c>
      <c r="J58" s="28">
        <f t="shared" si="10"/>
        <v>0</v>
      </c>
      <c r="K58" s="28">
        <f t="shared" si="11"/>
        <v>0</v>
      </c>
      <c r="L58" s="28">
        <f t="shared" si="12"/>
        <v>0</v>
      </c>
      <c r="M58" s="28">
        <f t="shared" si="4"/>
        <v>0.00028694337889027056</v>
      </c>
      <c r="N58" s="28">
        <f t="shared" si="13"/>
        <v>0</v>
      </c>
      <c r="O58" s="11">
        <f t="shared" si="14"/>
        <v>0</v>
      </c>
      <c r="P58" s="28">
        <f t="shared" si="15"/>
        <v>0</v>
      </c>
      <c r="Q58" s="28">
        <f t="shared" si="16"/>
        <v>0</v>
      </c>
      <c r="R58">
        <f t="shared" si="5"/>
        <v>-0.00028694337889027056</v>
      </c>
    </row>
    <row r="59" spans="1:18" ht="12.75">
      <c r="A59" s="117"/>
      <c r="B59" s="117"/>
      <c r="C59" s="117"/>
      <c r="D59" s="119">
        <f t="shared" si="6"/>
        <v>0</v>
      </c>
      <c r="E59" s="119">
        <f t="shared" si="6"/>
        <v>0</v>
      </c>
      <c r="F59" s="28">
        <f t="shared" si="7"/>
        <v>0</v>
      </c>
      <c r="G59" s="28">
        <f t="shared" si="7"/>
        <v>0</v>
      </c>
      <c r="H59" s="28">
        <f t="shared" si="8"/>
        <v>0</v>
      </c>
      <c r="I59" s="28">
        <f t="shared" si="9"/>
        <v>0</v>
      </c>
      <c r="J59" s="28">
        <f t="shared" si="10"/>
        <v>0</v>
      </c>
      <c r="K59" s="28">
        <f t="shared" si="11"/>
        <v>0</v>
      </c>
      <c r="L59" s="28">
        <f t="shared" si="12"/>
        <v>0</v>
      </c>
      <c r="M59" s="28">
        <f t="shared" si="4"/>
        <v>0.00028694337889027056</v>
      </c>
      <c r="N59" s="28">
        <f t="shared" si="13"/>
        <v>0</v>
      </c>
      <c r="O59" s="11">
        <f t="shared" si="14"/>
        <v>0</v>
      </c>
      <c r="P59" s="28">
        <f t="shared" si="15"/>
        <v>0</v>
      </c>
      <c r="Q59" s="28">
        <f t="shared" si="16"/>
        <v>0</v>
      </c>
      <c r="R59">
        <f t="shared" si="5"/>
        <v>-0.00028694337889027056</v>
      </c>
    </row>
    <row r="60" spans="1:18" ht="12.75">
      <c r="A60" s="117"/>
      <c r="B60" s="117"/>
      <c r="C60" s="117"/>
      <c r="D60" s="119">
        <f t="shared" si="6"/>
        <v>0</v>
      </c>
      <c r="E60" s="119">
        <f t="shared" si="6"/>
        <v>0</v>
      </c>
      <c r="F60" s="28">
        <f t="shared" si="7"/>
        <v>0</v>
      </c>
      <c r="G60" s="28">
        <f t="shared" si="7"/>
        <v>0</v>
      </c>
      <c r="H60" s="28">
        <f t="shared" si="8"/>
        <v>0</v>
      </c>
      <c r="I60" s="28">
        <f t="shared" si="9"/>
        <v>0</v>
      </c>
      <c r="J60" s="28">
        <f t="shared" si="10"/>
        <v>0</v>
      </c>
      <c r="K60" s="28">
        <f t="shared" si="11"/>
        <v>0</v>
      </c>
      <c r="L60" s="28">
        <f t="shared" si="12"/>
        <v>0</v>
      </c>
      <c r="M60" s="28">
        <f t="shared" si="4"/>
        <v>0.00028694337889027056</v>
      </c>
      <c r="N60" s="28">
        <f t="shared" si="13"/>
        <v>0</v>
      </c>
      <c r="O60" s="11">
        <f t="shared" si="14"/>
        <v>0</v>
      </c>
      <c r="P60" s="28">
        <f t="shared" si="15"/>
        <v>0</v>
      </c>
      <c r="Q60" s="28">
        <f t="shared" si="16"/>
        <v>0</v>
      </c>
      <c r="R60">
        <f t="shared" si="5"/>
        <v>-0.00028694337889027056</v>
      </c>
    </row>
    <row r="61" spans="1:18" ht="12.75">
      <c r="A61" s="117"/>
      <c r="B61" s="117"/>
      <c r="C61" s="117"/>
      <c r="D61" s="119">
        <f t="shared" si="6"/>
        <v>0</v>
      </c>
      <c r="E61" s="119">
        <f t="shared" si="6"/>
        <v>0</v>
      </c>
      <c r="F61" s="28">
        <f t="shared" si="7"/>
        <v>0</v>
      </c>
      <c r="G61" s="28">
        <f t="shared" si="7"/>
        <v>0</v>
      </c>
      <c r="H61" s="28">
        <f t="shared" si="8"/>
        <v>0</v>
      </c>
      <c r="I61" s="28">
        <f t="shared" si="9"/>
        <v>0</v>
      </c>
      <c r="J61" s="28">
        <f t="shared" si="10"/>
        <v>0</v>
      </c>
      <c r="K61" s="28">
        <f t="shared" si="11"/>
        <v>0</v>
      </c>
      <c r="L61" s="28">
        <f t="shared" si="12"/>
        <v>0</v>
      </c>
      <c r="M61" s="28">
        <f t="shared" si="4"/>
        <v>0.00028694337889027056</v>
      </c>
      <c r="N61" s="28">
        <f t="shared" si="13"/>
        <v>0</v>
      </c>
      <c r="O61" s="11">
        <f t="shared" si="14"/>
        <v>0</v>
      </c>
      <c r="P61" s="28">
        <f t="shared" si="15"/>
        <v>0</v>
      </c>
      <c r="Q61" s="28">
        <f t="shared" si="16"/>
        <v>0</v>
      </c>
      <c r="R61">
        <f t="shared" si="5"/>
        <v>-0.00028694337889027056</v>
      </c>
    </row>
    <row r="62" spans="1:18" ht="12.75">
      <c r="A62" s="117"/>
      <c r="B62" s="117"/>
      <c r="C62" s="117"/>
      <c r="D62" s="119">
        <f t="shared" si="6"/>
        <v>0</v>
      </c>
      <c r="E62" s="119">
        <f t="shared" si="6"/>
        <v>0</v>
      </c>
      <c r="F62" s="28">
        <f t="shared" si="7"/>
        <v>0</v>
      </c>
      <c r="G62" s="28">
        <f t="shared" si="7"/>
        <v>0</v>
      </c>
      <c r="H62" s="28">
        <f t="shared" si="8"/>
        <v>0</v>
      </c>
      <c r="I62" s="28">
        <f t="shared" si="9"/>
        <v>0</v>
      </c>
      <c r="J62" s="28">
        <f t="shared" si="10"/>
        <v>0</v>
      </c>
      <c r="K62" s="28">
        <f t="shared" si="11"/>
        <v>0</v>
      </c>
      <c r="L62" s="28">
        <f t="shared" si="12"/>
        <v>0</v>
      </c>
      <c r="M62" s="28">
        <f t="shared" si="4"/>
        <v>0.00028694337889027056</v>
      </c>
      <c r="N62" s="28">
        <f t="shared" si="13"/>
        <v>0</v>
      </c>
      <c r="O62" s="11">
        <f t="shared" si="14"/>
        <v>0</v>
      </c>
      <c r="P62" s="28">
        <f t="shared" si="15"/>
        <v>0</v>
      </c>
      <c r="Q62" s="28">
        <f t="shared" si="16"/>
        <v>0</v>
      </c>
      <c r="R62">
        <f t="shared" si="5"/>
        <v>-0.00028694337889027056</v>
      </c>
    </row>
    <row r="63" spans="1:18" ht="12.75">
      <c r="A63" s="117"/>
      <c r="B63" s="117"/>
      <c r="C63" s="117"/>
      <c r="D63" s="119">
        <f t="shared" si="6"/>
        <v>0</v>
      </c>
      <c r="E63" s="119">
        <f t="shared" si="6"/>
        <v>0</v>
      </c>
      <c r="F63" s="28">
        <f t="shared" si="7"/>
        <v>0</v>
      </c>
      <c r="G63" s="28">
        <f t="shared" si="7"/>
        <v>0</v>
      </c>
      <c r="H63" s="28">
        <f t="shared" si="8"/>
        <v>0</v>
      </c>
      <c r="I63" s="28">
        <f t="shared" si="9"/>
        <v>0</v>
      </c>
      <c r="J63" s="28">
        <f t="shared" si="10"/>
        <v>0</v>
      </c>
      <c r="K63" s="28">
        <f t="shared" si="11"/>
        <v>0</v>
      </c>
      <c r="L63" s="28">
        <f t="shared" si="12"/>
        <v>0</v>
      </c>
      <c r="M63" s="28">
        <f t="shared" si="4"/>
        <v>0.00028694337889027056</v>
      </c>
      <c r="N63" s="28">
        <f t="shared" si="13"/>
        <v>0</v>
      </c>
      <c r="O63" s="11">
        <f t="shared" si="14"/>
        <v>0</v>
      </c>
      <c r="P63" s="28">
        <f t="shared" si="15"/>
        <v>0</v>
      </c>
      <c r="Q63" s="28">
        <f t="shared" si="16"/>
        <v>0</v>
      </c>
      <c r="R63">
        <f t="shared" si="5"/>
        <v>-0.00028694337889027056</v>
      </c>
    </row>
    <row r="64" spans="1:18" ht="12.75">
      <c r="A64" s="117"/>
      <c r="B64" s="117"/>
      <c r="C64" s="117"/>
      <c r="D64" s="119">
        <f t="shared" si="6"/>
        <v>0</v>
      </c>
      <c r="E64" s="119">
        <f t="shared" si="6"/>
        <v>0</v>
      </c>
      <c r="F64" s="28">
        <f t="shared" si="7"/>
        <v>0</v>
      </c>
      <c r="G64" s="28">
        <f t="shared" si="7"/>
        <v>0</v>
      </c>
      <c r="H64" s="28">
        <f t="shared" si="8"/>
        <v>0</v>
      </c>
      <c r="I64" s="28">
        <f t="shared" si="9"/>
        <v>0</v>
      </c>
      <c r="J64" s="28">
        <f t="shared" si="10"/>
        <v>0</v>
      </c>
      <c r="K64" s="28">
        <f t="shared" si="11"/>
        <v>0</v>
      </c>
      <c r="L64" s="28">
        <f t="shared" si="12"/>
        <v>0</v>
      </c>
      <c r="M64" s="28">
        <f t="shared" si="4"/>
        <v>0.00028694337889027056</v>
      </c>
      <c r="N64" s="28">
        <f t="shared" si="13"/>
        <v>0</v>
      </c>
      <c r="O64" s="11">
        <f t="shared" si="14"/>
        <v>0</v>
      </c>
      <c r="P64" s="28">
        <f t="shared" si="15"/>
        <v>0</v>
      </c>
      <c r="Q64" s="28">
        <f t="shared" si="16"/>
        <v>0</v>
      </c>
      <c r="R64">
        <f t="shared" si="5"/>
        <v>-0.00028694337889027056</v>
      </c>
    </row>
    <row r="65" spans="1:18" ht="12.75">
      <c r="A65" s="117"/>
      <c r="B65" s="117"/>
      <c r="C65" s="117"/>
      <c r="D65" s="119">
        <f t="shared" si="6"/>
        <v>0</v>
      </c>
      <c r="E65" s="119">
        <f t="shared" si="6"/>
        <v>0</v>
      </c>
      <c r="F65" s="28">
        <f t="shared" si="7"/>
        <v>0</v>
      </c>
      <c r="G65" s="28">
        <f t="shared" si="7"/>
        <v>0</v>
      </c>
      <c r="H65" s="28">
        <f t="shared" si="8"/>
        <v>0</v>
      </c>
      <c r="I65" s="28">
        <f t="shared" si="9"/>
        <v>0</v>
      </c>
      <c r="J65" s="28">
        <f t="shared" si="10"/>
        <v>0</v>
      </c>
      <c r="K65" s="28">
        <f t="shared" si="11"/>
        <v>0</v>
      </c>
      <c r="L65" s="28">
        <f t="shared" si="12"/>
        <v>0</v>
      </c>
      <c r="M65" s="28">
        <f t="shared" si="4"/>
        <v>0.00028694337889027056</v>
      </c>
      <c r="N65" s="28">
        <f t="shared" si="13"/>
        <v>0</v>
      </c>
      <c r="O65" s="11">
        <f t="shared" si="14"/>
        <v>0</v>
      </c>
      <c r="P65" s="28">
        <f t="shared" si="15"/>
        <v>0</v>
      </c>
      <c r="Q65" s="28">
        <f t="shared" si="16"/>
        <v>0</v>
      </c>
      <c r="R65">
        <f t="shared" si="5"/>
        <v>-0.00028694337889027056</v>
      </c>
    </row>
    <row r="66" spans="1:18" ht="12.75">
      <c r="A66" s="117"/>
      <c r="B66" s="117"/>
      <c r="C66" s="117"/>
      <c r="D66" s="119">
        <f t="shared" si="6"/>
        <v>0</v>
      </c>
      <c r="E66" s="119">
        <f t="shared" si="6"/>
        <v>0</v>
      </c>
      <c r="F66" s="28">
        <f t="shared" si="7"/>
        <v>0</v>
      </c>
      <c r="G66" s="28">
        <f t="shared" si="7"/>
        <v>0</v>
      </c>
      <c r="H66" s="28">
        <f t="shared" si="8"/>
        <v>0</v>
      </c>
      <c r="I66" s="28">
        <f t="shared" si="9"/>
        <v>0</v>
      </c>
      <c r="J66" s="28">
        <f t="shared" si="10"/>
        <v>0</v>
      </c>
      <c r="K66" s="28">
        <f t="shared" si="11"/>
        <v>0</v>
      </c>
      <c r="L66" s="28">
        <f t="shared" si="12"/>
        <v>0</v>
      </c>
      <c r="M66" s="28">
        <f t="shared" si="4"/>
        <v>0.00028694337889027056</v>
      </c>
      <c r="N66" s="28">
        <f t="shared" si="13"/>
        <v>0</v>
      </c>
      <c r="O66" s="11">
        <f t="shared" si="14"/>
        <v>0</v>
      </c>
      <c r="P66" s="28">
        <f t="shared" si="15"/>
        <v>0</v>
      </c>
      <c r="Q66" s="28">
        <f t="shared" si="16"/>
        <v>0</v>
      </c>
      <c r="R66">
        <f t="shared" si="5"/>
        <v>-0.00028694337889027056</v>
      </c>
    </row>
    <row r="67" spans="1:18" ht="12.75">
      <c r="A67" s="117"/>
      <c r="B67" s="117"/>
      <c r="C67" s="117"/>
      <c r="D67" s="119">
        <f t="shared" si="6"/>
        <v>0</v>
      </c>
      <c r="E67" s="119">
        <f t="shared" si="6"/>
        <v>0</v>
      </c>
      <c r="F67" s="28">
        <f t="shared" si="7"/>
        <v>0</v>
      </c>
      <c r="G67" s="28">
        <f t="shared" si="7"/>
        <v>0</v>
      </c>
      <c r="H67" s="28">
        <f t="shared" si="8"/>
        <v>0</v>
      </c>
      <c r="I67" s="28">
        <f t="shared" si="9"/>
        <v>0</v>
      </c>
      <c r="J67" s="28">
        <f t="shared" si="10"/>
        <v>0</v>
      </c>
      <c r="K67" s="28">
        <f t="shared" si="11"/>
        <v>0</v>
      </c>
      <c r="L67" s="28">
        <f t="shared" si="12"/>
        <v>0</v>
      </c>
      <c r="M67" s="28">
        <f t="shared" si="4"/>
        <v>0.00028694337889027056</v>
      </c>
      <c r="N67" s="28">
        <f t="shared" si="13"/>
        <v>0</v>
      </c>
      <c r="O67" s="11">
        <f t="shared" si="14"/>
        <v>0</v>
      </c>
      <c r="P67" s="28">
        <f t="shared" si="15"/>
        <v>0</v>
      </c>
      <c r="Q67" s="28">
        <f t="shared" si="16"/>
        <v>0</v>
      </c>
      <c r="R67">
        <f t="shared" si="5"/>
        <v>-0.00028694337889027056</v>
      </c>
    </row>
    <row r="68" spans="1:18" ht="12.75">
      <c r="A68" s="117"/>
      <c r="B68" s="117"/>
      <c r="C68" s="117"/>
      <c r="D68" s="119">
        <f t="shared" si="6"/>
        <v>0</v>
      </c>
      <c r="E68" s="119">
        <f t="shared" si="6"/>
        <v>0</v>
      </c>
      <c r="F68" s="28">
        <f t="shared" si="7"/>
        <v>0</v>
      </c>
      <c r="G68" s="28">
        <f t="shared" si="7"/>
        <v>0</v>
      </c>
      <c r="H68" s="28">
        <f t="shared" si="8"/>
        <v>0</v>
      </c>
      <c r="I68" s="28">
        <f t="shared" si="9"/>
        <v>0</v>
      </c>
      <c r="J68" s="28">
        <f t="shared" si="10"/>
        <v>0</v>
      </c>
      <c r="K68" s="28">
        <f t="shared" si="11"/>
        <v>0</v>
      </c>
      <c r="L68" s="28">
        <f t="shared" si="12"/>
        <v>0</v>
      </c>
      <c r="M68" s="28">
        <f t="shared" si="4"/>
        <v>0.00028694337889027056</v>
      </c>
      <c r="N68" s="28">
        <f t="shared" si="13"/>
        <v>0</v>
      </c>
      <c r="O68" s="11">
        <f t="shared" si="14"/>
        <v>0</v>
      </c>
      <c r="P68" s="28">
        <f t="shared" si="15"/>
        <v>0</v>
      </c>
      <c r="Q68" s="28">
        <f t="shared" si="16"/>
        <v>0</v>
      </c>
      <c r="R68">
        <f t="shared" si="5"/>
        <v>-0.00028694337889027056</v>
      </c>
    </row>
    <row r="69" spans="1:18" ht="12.75">
      <c r="A69" s="117"/>
      <c r="B69" s="117"/>
      <c r="C69" s="117"/>
      <c r="D69" s="119">
        <f t="shared" si="6"/>
        <v>0</v>
      </c>
      <c r="E69" s="119">
        <f t="shared" si="6"/>
        <v>0</v>
      </c>
      <c r="F69" s="28">
        <f t="shared" si="7"/>
        <v>0</v>
      </c>
      <c r="G69" s="28">
        <f t="shared" si="7"/>
        <v>0</v>
      </c>
      <c r="H69" s="28">
        <f t="shared" si="8"/>
        <v>0</v>
      </c>
      <c r="I69" s="28">
        <f t="shared" si="9"/>
        <v>0</v>
      </c>
      <c r="J69" s="28">
        <f t="shared" si="10"/>
        <v>0</v>
      </c>
      <c r="K69" s="28">
        <f t="shared" si="11"/>
        <v>0</v>
      </c>
      <c r="L69" s="28">
        <f t="shared" si="12"/>
        <v>0</v>
      </c>
      <c r="M69" s="28">
        <f t="shared" si="4"/>
        <v>0.00028694337889027056</v>
      </c>
      <c r="N69" s="28">
        <f t="shared" si="13"/>
        <v>0</v>
      </c>
      <c r="O69" s="11">
        <f t="shared" si="14"/>
        <v>0</v>
      </c>
      <c r="P69" s="28">
        <f t="shared" si="15"/>
        <v>0</v>
      </c>
      <c r="Q69" s="28">
        <f t="shared" si="16"/>
        <v>0</v>
      </c>
      <c r="R69">
        <f t="shared" si="5"/>
        <v>-0.00028694337889027056</v>
      </c>
    </row>
    <row r="70" spans="1:18" ht="12.75">
      <c r="A70" s="117"/>
      <c r="B70" s="117"/>
      <c r="C70" s="117"/>
      <c r="D70" s="119">
        <f t="shared" si="6"/>
        <v>0</v>
      </c>
      <c r="E70" s="119">
        <f t="shared" si="6"/>
        <v>0</v>
      </c>
      <c r="F70" s="28">
        <f t="shared" si="7"/>
        <v>0</v>
      </c>
      <c r="G70" s="28">
        <f t="shared" si="7"/>
        <v>0</v>
      </c>
      <c r="H70" s="28">
        <f t="shared" si="8"/>
        <v>0</v>
      </c>
      <c r="I70" s="28">
        <f t="shared" si="9"/>
        <v>0</v>
      </c>
      <c r="J70" s="28">
        <f t="shared" si="10"/>
        <v>0</v>
      </c>
      <c r="K70" s="28">
        <f t="shared" si="11"/>
        <v>0</v>
      </c>
      <c r="L70" s="28">
        <f t="shared" si="12"/>
        <v>0</v>
      </c>
      <c r="M70" s="28">
        <f t="shared" si="4"/>
        <v>0.00028694337889027056</v>
      </c>
      <c r="N70" s="28">
        <f t="shared" si="13"/>
        <v>0</v>
      </c>
      <c r="O70" s="11">
        <f t="shared" si="14"/>
        <v>0</v>
      </c>
      <c r="P70" s="28">
        <f t="shared" si="15"/>
        <v>0</v>
      </c>
      <c r="Q70" s="28">
        <f t="shared" si="16"/>
        <v>0</v>
      </c>
      <c r="R70">
        <f t="shared" si="5"/>
        <v>-0.00028694337889027056</v>
      </c>
    </row>
    <row r="71" spans="1:18" ht="12.75">
      <c r="A71" s="117"/>
      <c r="B71" s="117"/>
      <c r="C71" s="117"/>
      <c r="D71" s="119">
        <f t="shared" si="6"/>
        <v>0</v>
      </c>
      <c r="E71" s="119">
        <f t="shared" si="6"/>
        <v>0</v>
      </c>
      <c r="F71" s="28">
        <f t="shared" si="7"/>
        <v>0</v>
      </c>
      <c r="G71" s="28">
        <f t="shared" si="7"/>
        <v>0</v>
      </c>
      <c r="H71" s="28">
        <f t="shared" si="8"/>
        <v>0</v>
      </c>
      <c r="I71" s="28">
        <f t="shared" si="9"/>
        <v>0</v>
      </c>
      <c r="J71" s="28">
        <f t="shared" si="10"/>
        <v>0</v>
      </c>
      <c r="K71" s="28">
        <f t="shared" si="11"/>
        <v>0</v>
      </c>
      <c r="L71" s="28">
        <f t="shared" si="12"/>
        <v>0</v>
      </c>
      <c r="M71" s="28">
        <f t="shared" si="4"/>
        <v>0.00028694337889027056</v>
      </c>
      <c r="N71" s="28">
        <f t="shared" si="13"/>
        <v>0</v>
      </c>
      <c r="O71" s="11">
        <f t="shared" si="14"/>
        <v>0</v>
      </c>
      <c r="P71" s="28">
        <f t="shared" si="15"/>
        <v>0</v>
      </c>
      <c r="Q71" s="28">
        <f t="shared" si="16"/>
        <v>0</v>
      </c>
      <c r="R71">
        <f t="shared" si="5"/>
        <v>-0.00028694337889027056</v>
      </c>
    </row>
    <row r="72" spans="1:18" ht="12.75">
      <c r="A72" s="117"/>
      <c r="B72" s="117"/>
      <c r="C72" s="117"/>
      <c r="D72" s="119">
        <f t="shared" si="6"/>
        <v>0</v>
      </c>
      <c r="E72" s="119">
        <f t="shared" si="6"/>
        <v>0</v>
      </c>
      <c r="F72" s="28">
        <f t="shared" si="7"/>
        <v>0</v>
      </c>
      <c r="G72" s="28">
        <f t="shared" si="7"/>
        <v>0</v>
      </c>
      <c r="H72" s="28">
        <f t="shared" si="8"/>
        <v>0</v>
      </c>
      <c r="I72" s="28">
        <f t="shared" si="9"/>
        <v>0</v>
      </c>
      <c r="J72" s="28">
        <f t="shared" si="10"/>
        <v>0</v>
      </c>
      <c r="K72" s="28">
        <f t="shared" si="11"/>
        <v>0</v>
      </c>
      <c r="L72" s="28">
        <f t="shared" si="12"/>
        <v>0</v>
      </c>
      <c r="M72" s="28">
        <f t="shared" si="4"/>
        <v>0.00028694337889027056</v>
      </c>
      <c r="N72" s="28">
        <f t="shared" si="13"/>
        <v>0</v>
      </c>
      <c r="O72" s="11">
        <f t="shared" si="14"/>
        <v>0</v>
      </c>
      <c r="P72" s="28">
        <f t="shared" si="15"/>
        <v>0</v>
      </c>
      <c r="Q72" s="28">
        <f t="shared" si="16"/>
        <v>0</v>
      </c>
      <c r="R72">
        <f t="shared" si="5"/>
        <v>-0.00028694337889027056</v>
      </c>
    </row>
    <row r="73" spans="1:18" ht="12.75">
      <c r="A73" s="117"/>
      <c r="B73" s="117"/>
      <c r="C73" s="117"/>
      <c r="D73" s="119">
        <f t="shared" si="6"/>
        <v>0</v>
      </c>
      <c r="E73" s="119">
        <f t="shared" si="6"/>
        <v>0</v>
      </c>
      <c r="F73" s="28">
        <f t="shared" si="7"/>
        <v>0</v>
      </c>
      <c r="G73" s="28">
        <f t="shared" si="7"/>
        <v>0</v>
      </c>
      <c r="H73" s="28">
        <f t="shared" si="8"/>
        <v>0</v>
      </c>
      <c r="I73" s="28">
        <f t="shared" si="9"/>
        <v>0</v>
      </c>
      <c r="J73" s="28">
        <f t="shared" si="10"/>
        <v>0</v>
      </c>
      <c r="K73" s="28">
        <f t="shared" si="11"/>
        <v>0</v>
      </c>
      <c r="L73" s="28">
        <f t="shared" si="12"/>
        <v>0</v>
      </c>
      <c r="M73" s="28">
        <f t="shared" si="4"/>
        <v>0.00028694337889027056</v>
      </c>
      <c r="N73" s="28">
        <f t="shared" si="13"/>
        <v>0</v>
      </c>
      <c r="O73" s="11">
        <f t="shared" si="14"/>
        <v>0</v>
      </c>
      <c r="P73" s="28">
        <f t="shared" si="15"/>
        <v>0</v>
      </c>
      <c r="Q73" s="28">
        <f t="shared" si="16"/>
        <v>0</v>
      </c>
      <c r="R73">
        <f t="shared" si="5"/>
        <v>-0.00028694337889027056</v>
      </c>
    </row>
    <row r="74" spans="1:18" ht="12.75">
      <c r="A74" s="117"/>
      <c r="B74" s="117"/>
      <c r="C74" s="117"/>
      <c r="D74" s="119">
        <f t="shared" si="6"/>
        <v>0</v>
      </c>
      <c r="E74" s="119">
        <f t="shared" si="6"/>
        <v>0</v>
      </c>
      <c r="F74" s="28">
        <f t="shared" si="7"/>
        <v>0</v>
      </c>
      <c r="G74" s="28">
        <f t="shared" si="7"/>
        <v>0</v>
      </c>
      <c r="H74" s="28">
        <f t="shared" si="8"/>
        <v>0</v>
      </c>
      <c r="I74" s="28">
        <f t="shared" si="9"/>
        <v>0</v>
      </c>
      <c r="J74" s="28">
        <f t="shared" si="10"/>
        <v>0</v>
      </c>
      <c r="K74" s="28">
        <f t="shared" si="11"/>
        <v>0</v>
      </c>
      <c r="L74" s="28">
        <f t="shared" si="12"/>
        <v>0</v>
      </c>
      <c r="M74" s="28">
        <f t="shared" si="4"/>
        <v>0.00028694337889027056</v>
      </c>
      <c r="N74" s="28">
        <f t="shared" si="13"/>
        <v>0</v>
      </c>
      <c r="O74" s="11">
        <f t="shared" si="14"/>
        <v>0</v>
      </c>
      <c r="P74" s="28">
        <f t="shared" si="15"/>
        <v>0</v>
      </c>
      <c r="Q74" s="28">
        <f t="shared" si="16"/>
        <v>0</v>
      </c>
      <c r="R74">
        <f t="shared" si="5"/>
        <v>-0.00028694337889027056</v>
      </c>
    </row>
    <row r="75" spans="1:18" ht="12.75">
      <c r="A75" s="117"/>
      <c r="B75" s="117"/>
      <c r="C75" s="117"/>
      <c r="D75" s="119">
        <f t="shared" si="6"/>
        <v>0</v>
      </c>
      <c r="E75" s="119">
        <f t="shared" si="6"/>
        <v>0</v>
      </c>
      <c r="F75" s="28">
        <f t="shared" si="7"/>
        <v>0</v>
      </c>
      <c r="G75" s="28">
        <f t="shared" si="7"/>
        <v>0</v>
      </c>
      <c r="H75" s="28">
        <f t="shared" si="8"/>
        <v>0</v>
      </c>
      <c r="I75" s="28">
        <f t="shared" si="9"/>
        <v>0</v>
      </c>
      <c r="J75" s="28">
        <f t="shared" si="10"/>
        <v>0</v>
      </c>
      <c r="K75" s="28">
        <f t="shared" si="11"/>
        <v>0</v>
      </c>
      <c r="L75" s="28">
        <f t="shared" si="12"/>
        <v>0</v>
      </c>
      <c r="M75" s="28">
        <f t="shared" si="4"/>
        <v>0.00028694337889027056</v>
      </c>
      <c r="N75" s="28">
        <f t="shared" si="13"/>
        <v>0</v>
      </c>
      <c r="O75" s="11">
        <f t="shared" si="14"/>
        <v>0</v>
      </c>
      <c r="P75" s="28">
        <f t="shared" si="15"/>
        <v>0</v>
      </c>
      <c r="Q75" s="28">
        <f t="shared" si="16"/>
        <v>0</v>
      </c>
      <c r="R75">
        <f t="shared" si="5"/>
        <v>-0.00028694337889027056</v>
      </c>
    </row>
    <row r="76" spans="1:18" ht="12.75">
      <c r="A76" s="117"/>
      <c r="B76" s="117"/>
      <c r="C76" s="117"/>
      <c r="D76" s="119">
        <f t="shared" si="6"/>
        <v>0</v>
      </c>
      <c r="E76" s="119">
        <f t="shared" si="6"/>
        <v>0</v>
      </c>
      <c r="F76" s="28">
        <f t="shared" si="7"/>
        <v>0</v>
      </c>
      <c r="G76" s="28">
        <f t="shared" si="7"/>
        <v>0</v>
      </c>
      <c r="H76" s="28">
        <f t="shared" si="8"/>
        <v>0</v>
      </c>
      <c r="I76" s="28">
        <f t="shared" si="9"/>
        <v>0</v>
      </c>
      <c r="J76" s="28">
        <f t="shared" si="10"/>
        <v>0</v>
      </c>
      <c r="K76" s="28">
        <f t="shared" si="11"/>
        <v>0</v>
      </c>
      <c r="L76" s="28">
        <f t="shared" si="12"/>
        <v>0</v>
      </c>
      <c r="M76" s="28">
        <f t="shared" si="4"/>
        <v>0.00028694337889027056</v>
      </c>
      <c r="N76" s="28">
        <f t="shared" si="13"/>
        <v>0</v>
      </c>
      <c r="O76" s="11">
        <f t="shared" si="14"/>
        <v>0</v>
      </c>
      <c r="P76" s="28">
        <f t="shared" si="15"/>
        <v>0</v>
      </c>
      <c r="Q76" s="28">
        <f t="shared" si="16"/>
        <v>0</v>
      </c>
      <c r="R76">
        <f t="shared" si="5"/>
        <v>-0.00028694337889027056</v>
      </c>
    </row>
    <row r="77" spans="1:18" ht="12.75">
      <c r="A77" s="117"/>
      <c r="B77" s="117"/>
      <c r="C77" s="117"/>
      <c r="D77" s="119">
        <f t="shared" si="6"/>
        <v>0</v>
      </c>
      <c r="E77" s="119">
        <f t="shared" si="6"/>
        <v>0</v>
      </c>
      <c r="F77" s="28">
        <f t="shared" si="7"/>
        <v>0</v>
      </c>
      <c r="G77" s="28">
        <f t="shared" si="7"/>
        <v>0</v>
      </c>
      <c r="H77" s="28">
        <f t="shared" si="8"/>
        <v>0</v>
      </c>
      <c r="I77" s="28">
        <f t="shared" si="9"/>
        <v>0</v>
      </c>
      <c r="J77" s="28">
        <f t="shared" si="10"/>
        <v>0</v>
      </c>
      <c r="K77" s="28">
        <f t="shared" si="11"/>
        <v>0</v>
      </c>
      <c r="L77" s="28">
        <f t="shared" si="12"/>
        <v>0</v>
      </c>
      <c r="M77" s="28">
        <f t="shared" si="4"/>
        <v>0.00028694337889027056</v>
      </c>
      <c r="N77" s="28">
        <f t="shared" si="13"/>
        <v>0</v>
      </c>
      <c r="O77" s="11">
        <f t="shared" si="14"/>
        <v>0</v>
      </c>
      <c r="P77" s="28">
        <f t="shared" si="15"/>
        <v>0</v>
      </c>
      <c r="Q77" s="28">
        <f t="shared" si="16"/>
        <v>0</v>
      </c>
      <c r="R77">
        <f t="shared" si="5"/>
        <v>-0.00028694337889027056</v>
      </c>
    </row>
    <row r="78" spans="1:18" ht="12.75">
      <c r="A78" s="117"/>
      <c r="B78" s="117"/>
      <c r="C78" s="117"/>
      <c r="D78" s="119">
        <f t="shared" si="6"/>
        <v>0</v>
      </c>
      <c r="E78" s="119">
        <f t="shared" si="6"/>
        <v>0</v>
      </c>
      <c r="F78" s="28">
        <f t="shared" si="7"/>
        <v>0</v>
      </c>
      <c r="G78" s="28">
        <f t="shared" si="7"/>
        <v>0</v>
      </c>
      <c r="H78" s="28">
        <f t="shared" si="8"/>
        <v>0</v>
      </c>
      <c r="I78" s="28">
        <f t="shared" si="9"/>
        <v>0</v>
      </c>
      <c r="J78" s="28">
        <f t="shared" si="10"/>
        <v>0</v>
      </c>
      <c r="K78" s="28">
        <f t="shared" si="11"/>
        <v>0</v>
      </c>
      <c r="L78" s="28">
        <f t="shared" si="12"/>
        <v>0</v>
      </c>
      <c r="M78" s="28">
        <f t="shared" si="4"/>
        <v>0.00028694337889027056</v>
      </c>
      <c r="N78" s="28">
        <f t="shared" si="13"/>
        <v>0</v>
      </c>
      <c r="O78" s="11">
        <f t="shared" si="14"/>
        <v>0</v>
      </c>
      <c r="P78" s="28">
        <f t="shared" si="15"/>
        <v>0</v>
      </c>
      <c r="Q78" s="28">
        <f t="shared" si="16"/>
        <v>0</v>
      </c>
      <c r="R78">
        <f t="shared" si="5"/>
        <v>-0.00028694337889027056</v>
      </c>
    </row>
    <row r="79" spans="1:18" ht="12.75">
      <c r="A79" s="117"/>
      <c r="B79" s="117"/>
      <c r="C79" s="117"/>
      <c r="D79" s="119">
        <f t="shared" si="6"/>
        <v>0</v>
      </c>
      <c r="E79" s="119">
        <f t="shared" si="6"/>
        <v>0</v>
      </c>
      <c r="F79" s="28">
        <f t="shared" si="7"/>
        <v>0</v>
      </c>
      <c r="G79" s="28">
        <f t="shared" si="7"/>
        <v>0</v>
      </c>
      <c r="H79" s="28">
        <f t="shared" si="8"/>
        <v>0</v>
      </c>
      <c r="I79" s="28">
        <f t="shared" si="9"/>
        <v>0</v>
      </c>
      <c r="J79" s="28">
        <f t="shared" si="10"/>
        <v>0</v>
      </c>
      <c r="K79" s="28">
        <f t="shared" si="11"/>
        <v>0</v>
      </c>
      <c r="L79" s="28">
        <f t="shared" si="12"/>
        <v>0</v>
      </c>
      <c r="M79" s="28">
        <f t="shared" si="4"/>
        <v>0.00028694337889027056</v>
      </c>
      <c r="N79" s="28">
        <f t="shared" si="13"/>
        <v>0</v>
      </c>
      <c r="O79" s="11">
        <f t="shared" si="14"/>
        <v>0</v>
      </c>
      <c r="P79" s="28">
        <f t="shared" si="15"/>
        <v>0</v>
      </c>
      <c r="Q79" s="28">
        <f t="shared" si="16"/>
        <v>0</v>
      </c>
      <c r="R79">
        <f t="shared" si="5"/>
        <v>-0.00028694337889027056</v>
      </c>
    </row>
    <row r="80" spans="1:18" ht="12.75">
      <c r="A80" s="117"/>
      <c r="B80" s="117"/>
      <c r="C80" s="117"/>
      <c r="D80" s="119">
        <f t="shared" si="6"/>
        <v>0</v>
      </c>
      <c r="E80" s="119">
        <f t="shared" si="6"/>
        <v>0</v>
      </c>
      <c r="F80" s="28">
        <f t="shared" si="7"/>
        <v>0</v>
      </c>
      <c r="G80" s="28">
        <f t="shared" si="7"/>
        <v>0</v>
      </c>
      <c r="H80" s="28">
        <f t="shared" si="8"/>
        <v>0</v>
      </c>
      <c r="I80" s="28">
        <f t="shared" si="9"/>
        <v>0</v>
      </c>
      <c r="J80" s="28">
        <f t="shared" si="10"/>
        <v>0</v>
      </c>
      <c r="K80" s="28">
        <f t="shared" si="11"/>
        <v>0</v>
      </c>
      <c r="L80" s="28">
        <f t="shared" si="12"/>
        <v>0</v>
      </c>
      <c r="M80" s="28">
        <f t="shared" si="4"/>
        <v>0.00028694337889027056</v>
      </c>
      <c r="N80" s="28">
        <f t="shared" si="13"/>
        <v>0</v>
      </c>
      <c r="O80" s="11">
        <f t="shared" si="14"/>
        <v>0</v>
      </c>
      <c r="P80" s="28">
        <f t="shared" si="15"/>
        <v>0</v>
      </c>
      <c r="Q80" s="28">
        <f t="shared" si="16"/>
        <v>0</v>
      </c>
      <c r="R80">
        <f t="shared" si="5"/>
        <v>-0.00028694337889027056</v>
      </c>
    </row>
    <row r="81" spans="1:18" ht="12.75">
      <c r="A81" s="117"/>
      <c r="B81" s="117"/>
      <c r="C81" s="117"/>
      <c r="D81" s="119">
        <f t="shared" si="6"/>
        <v>0</v>
      </c>
      <c r="E81" s="119">
        <f t="shared" si="6"/>
        <v>0</v>
      </c>
      <c r="F81" s="28">
        <f t="shared" si="7"/>
        <v>0</v>
      </c>
      <c r="G81" s="28">
        <f t="shared" si="7"/>
        <v>0</v>
      </c>
      <c r="H81" s="28">
        <f t="shared" si="8"/>
        <v>0</v>
      </c>
      <c r="I81" s="28">
        <f t="shared" si="9"/>
        <v>0</v>
      </c>
      <c r="J81" s="28">
        <f t="shared" si="10"/>
        <v>0</v>
      </c>
      <c r="K81" s="28">
        <f t="shared" si="11"/>
        <v>0</v>
      </c>
      <c r="L81" s="28">
        <f t="shared" si="12"/>
        <v>0</v>
      </c>
      <c r="M81" s="28">
        <f t="shared" si="4"/>
        <v>0.00028694337889027056</v>
      </c>
      <c r="N81" s="28">
        <f t="shared" si="13"/>
        <v>0</v>
      </c>
      <c r="O81" s="11">
        <f t="shared" si="14"/>
        <v>0</v>
      </c>
      <c r="P81" s="28">
        <f t="shared" si="15"/>
        <v>0</v>
      </c>
      <c r="Q81" s="28">
        <f t="shared" si="16"/>
        <v>0</v>
      </c>
      <c r="R81">
        <f t="shared" si="5"/>
        <v>-0.00028694337889027056</v>
      </c>
    </row>
    <row r="82" spans="1:18" ht="12.75">
      <c r="A82" s="117"/>
      <c r="B82" s="117"/>
      <c r="C82" s="117"/>
      <c r="D82" s="119">
        <f t="shared" si="6"/>
        <v>0</v>
      </c>
      <c r="E82" s="119">
        <f t="shared" si="6"/>
        <v>0</v>
      </c>
      <c r="F82" s="28">
        <f t="shared" si="7"/>
        <v>0</v>
      </c>
      <c r="G82" s="28">
        <f t="shared" si="7"/>
        <v>0</v>
      </c>
      <c r="H82" s="28">
        <f t="shared" si="8"/>
        <v>0</v>
      </c>
      <c r="I82" s="28">
        <f t="shared" si="9"/>
        <v>0</v>
      </c>
      <c r="J82" s="28">
        <f t="shared" si="10"/>
        <v>0</v>
      </c>
      <c r="K82" s="28">
        <f t="shared" si="11"/>
        <v>0</v>
      </c>
      <c r="L82" s="28">
        <f t="shared" si="12"/>
        <v>0</v>
      </c>
      <c r="M82" s="28">
        <f t="shared" si="4"/>
        <v>0.00028694337889027056</v>
      </c>
      <c r="N82" s="28">
        <f t="shared" si="13"/>
        <v>0</v>
      </c>
      <c r="O82" s="11">
        <f t="shared" si="14"/>
        <v>0</v>
      </c>
      <c r="P82" s="28">
        <f t="shared" si="15"/>
        <v>0</v>
      </c>
      <c r="Q82" s="28">
        <f t="shared" si="16"/>
        <v>0</v>
      </c>
      <c r="R82">
        <f t="shared" si="5"/>
        <v>-0.00028694337889027056</v>
      </c>
    </row>
    <row r="83" spans="1:18" ht="12.75">
      <c r="A83" s="117"/>
      <c r="B83" s="117"/>
      <c r="C83" s="117"/>
      <c r="D83" s="119">
        <f t="shared" si="6"/>
        <v>0</v>
      </c>
      <c r="E83" s="119">
        <f t="shared" si="6"/>
        <v>0</v>
      </c>
      <c r="F83" s="28">
        <f t="shared" si="7"/>
        <v>0</v>
      </c>
      <c r="G83" s="28">
        <f t="shared" si="7"/>
        <v>0</v>
      </c>
      <c r="H83" s="28">
        <f t="shared" si="8"/>
        <v>0</v>
      </c>
      <c r="I83" s="28">
        <f t="shared" si="9"/>
        <v>0</v>
      </c>
      <c r="J83" s="28">
        <f t="shared" si="10"/>
        <v>0</v>
      </c>
      <c r="K83" s="28">
        <f t="shared" si="11"/>
        <v>0</v>
      </c>
      <c r="L83" s="28">
        <f t="shared" si="12"/>
        <v>0</v>
      </c>
      <c r="M83" s="28">
        <f t="shared" si="4"/>
        <v>0.00028694337889027056</v>
      </c>
      <c r="N83" s="28">
        <f t="shared" si="13"/>
        <v>0</v>
      </c>
      <c r="O83" s="11">
        <f t="shared" si="14"/>
        <v>0</v>
      </c>
      <c r="P83" s="28">
        <f t="shared" si="15"/>
        <v>0</v>
      </c>
      <c r="Q83" s="28">
        <f t="shared" si="16"/>
        <v>0</v>
      </c>
      <c r="R83">
        <f t="shared" si="5"/>
        <v>-0.00028694337889027056</v>
      </c>
    </row>
    <row r="84" spans="1:18" ht="12.75">
      <c r="A84" s="117"/>
      <c r="B84" s="117"/>
      <c r="C84" s="117"/>
      <c r="D84" s="119">
        <f t="shared" si="6"/>
        <v>0</v>
      </c>
      <c r="E84" s="119">
        <f t="shared" si="6"/>
        <v>0</v>
      </c>
      <c r="F84" s="28">
        <f t="shared" si="7"/>
        <v>0</v>
      </c>
      <c r="G84" s="28">
        <f t="shared" si="7"/>
        <v>0</v>
      </c>
      <c r="H84" s="28">
        <f t="shared" si="8"/>
        <v>0</v>
      </c>
      <c r="I84" s="28">
        <f t="shared" si="9"/>
        <v>0</v>
      </c>
      <c r="J84" s="28">
        <f t="shared" si="10"/>
        <v>0</v>
      </c>
      <c r="K84" s="28">
        <f t="shared" si="11"/>
        <v>0</v>
      </c>
      <c r="L84" s="28">
        <f t="shared" si="12"/>
        <v>0</v>
      </c>
      <c r="M84" s="28">
        <f t="shared" si="4"/>
        <v>0.00028694337889027056</v>
      </c>
      <c r="N84" s="28">
        <f t="shared" si="13"/>
        <v>0</v>
      </c>
      <c r="O84" s="11">
        <f t="shared" si="14"/>
        <v>0</v>
      </c>
      <c r="P84" s="28">
        <f t="shared" si="15"/>
        <v>0</v>
      </c>
      <c r="Q84" s="28">
        <f t="shared" si="16"/>
        <v>0</v>
      </c>
      <c r="R84">
        <f t="shared" si="5"/>
        <v>-0.00028694337889027056</v>
      </c>
    </row>
    <row r="85" spans="1:18" ht="12.75">
      <c r="A85" s="117"/>
      <c r="B85" s="117"/>
      <c r="C85" s="117"/>
      <c r="D85" s="119">
        <f t="shared" si="6"/>
        <v>0</v>
      </c>
      <c r="E85" s="119">
        <f t="shared" si="6"/>
        <v>0</v>
      </c>
      <c r="F85" s="28">
        <f t="shared" si="7"/>
        <v>0</v>
      </c>
      <c r="G85" s="28">
        <f t="shared" si="7"/>
        <v>0</v>
      </c>
      <c r="H85" s="28">
        <f t="shared" si="8"/>
        <v>0</v>
      </c>
      <c r="I85" s="28">
        <f t="shared" si="9"/>
        <v>0</v>
      </c>
      <c r="J85" s="28">
        <f t="shared" si="10"/>
        <v>0</v>
      </c>
      <c r="K85" s="28">
        <f t="shared" si="11"/>
        <v>0</v>
      </c>
      <c r="L85" s="28">
        <f t="shared" si="12"/>
        <v>0</v>
      </c>
      <c r="M85" s="28">
        <f aca="true" t="shared" si="17" ref="M85:M148">+E$4+E$5*D85+E$6*D85^2</f>
        <v>0.00028694337889027056</v>
      </c>
      <c r="N85" s="28">
        <f t="shared" si="13"/>
        <v>0</v>
      </c>
      <c r="O85" s="11">
        <f t="shared" si="14"/>
        <v>0</v>
      </c>
      <c r="P85" s="28">
        <f t="shared" si="15"/>
        <v>0</v>
      </c>
      <c r="Q85" s="28">
        <f t="shared" si="16"/>
        <v>0</v>
      </c>
      <c r="R85">
        <f aca="true" t="shared" si="18" ref="R85:R148">+E85-M85</f>
        <v>-0.00028694337889027056</v>
      </c>
    </row>
    <row r="86" spans="1:18" ht="12.75">
      <c r="A86" s="117"/>
      <c r="B86" s="117"/>
      <c r="C86" s="117"/>
      <c r="D86" s="119">
        <f aca="true" t="shared" si="19" ref="D86:E144">A86/A$18</f>
        <v>0</v>
      </c>
      <c r="E86" s="119">
        <f t="shared" si="19"/>
        <v>0</v>
      </c>
      <c r="F86" s="28">
        <f aca="true" t="shared" si="20" ref="F86:G144">$C86*D86</f>
        <v>0</v>
      </c>
      <c r="G86" s="28">
        <f t="shared" si="20"/>
        <v>0</v>
      </c>
      <c r="H86" s="28">
        <f aca="true" t="shared" si="21" ref="H86:H149">C86*D86*D86</f>
        <v>0</v>
      </c>
      <c r="I86" s="28">
        <f aca="true" t="shared" si="22" ref="I86:I149">C86*D86*D86*D86</f>
        <v>0</v>
      </c>
      <c r="J86" s="28">
        <f aca="true" t="shared" si="23" ref="J86:J149">C86*D86*D86*D86*D86</f>
        <v>0</v>
      </c>
      <c r="K86" s="28">
        <f aca="true" t="shared" si="24" ref="K86:K149">C86*E86*D86</f>
        <v>0</v>
      </c>
      <c r="L86" s="28">
        <f aca="true" t="shared" si="25" ref="L86:L149">C86*E86*D86*D86</f>
        <v>0</v>
      </c>
      <c r="M86" s="28">
        <f t="shared" si="17"/>
        <v>0.00028694337889027056</v>
      </c>
      <c r="N86" s="28">
        <f aca="true" t="shared" si="26" ref="N86:N149">C86*(M86-E86)^2</f>
        <v>0</v>
      </c>
      <c r="O86" s="11">
        <f aca="true" t="shared" si="27" ref="O86:O149">(C86*O$1-O$2*F86+O$3*H86)^2</f>
        <v>0</v>
      </c>
      <c r="P86" s="28">
        <f aca="true" t="shared" si="28" ref="P86:P149">(-C86*O$2+O$4*F86-O$5*H86)^2</f>
        <v>0</v>
      </c>
      <c r="Q86" s="28">
        <f aca="true" t="shared" si="29" ref="Q86:Q149">+(C86*O$3-F86*O$5+H86*O$6)^2</f>
        <v>0</v>
      </c>
      <c r="R86">
        <f t="shared" si="18"/>
        <v>-0.00028694337889027056</v>
      </c>
    </row>
    <row r="87" spans="1:18" ht="12.75">
      <c r="A87" s="117"/>
      <c r="B87" s="117"/>
      <c r="C87" s="117"/>
      <c r="D87" s="119">
        <f t="shared" si="19"/>
        <v>0</v>
      </c>
      <c r="E87" s="119">
        <f t="shared" si="19"/>
        <v>0</v>
      </c>
      <c r="F87" s="28">
        <f t="shared" si="20"/>
        <v>0</v>
      </c>
      <c r="G87" s="28">
        <f t="shared" si="20"/>
        <v>0</v>
      </c>
      <c r="H87" s="28">
        <f t="shared" si="21"/>
        <v>0</v>
      </c>
      <c r="I87" s="28">
        <f t="shared" si="22"/>
        <v>0</v>
      </c>
      <c r="J87" s="28">
        <f t="shared" si="23"/>
        <v>0</v>
      </c>
      <c r="K87" s="28">
        <f t="shared" si="24"/>
        <v>0</v>
      </c>
      <c r="L87" s="28">
        <f t="shared" si="25"/>
        <v>0</v>
      </c>
      <c r="M87" s="28">
        <f t="shared" si="17"/>
        <v>0.00028694337889027056</v>
      </c>
      <c r="N87" s="28">
        <f t="shared" si="26"/>
        <v>0</v>
      </c>
      <c r="O87" s="11">
        <f t="shared" si="27"/>
        <v>0</v>
      </c>
      <c r="P87" s="28">
        <f t="shared" si="28"/>
        <v>0</v>
      </c>
      <c r="Q87" s="28">
        <f t="shared" si="29"/>
        <v>0</v>
      </c>
      <c r="R87">
        <f t="shared" si="18"/>
        <v>-0.00028694337889027056</v>
      </c>
    </row>
    <row r="88" spans="1:18" ht="12.75">
      <c r="A88" s="117"/>
      <c r="B88" s="117"/>
      <c r="C88" s="117"/>
      <c r="D88" s="119">
        <f t="shared" si="19"/>
        <v>0</v>
      </c>
      <c r="E88" s="119">
        <f t="shared" si="19"/>
        <v>0</v>
      </c>
      <c r="F88" s="28">
        <f t="shared" si="20"/>
        <v>0</v>
      </c>
      <c r="G88" s="28">
        <f t="shared" si="20"/>
        <v>0</v>
      </c>
      <c r="H88" s="28">
        <f t="shared" si="21"/>
        <v>0</v>
      </c>
      <c r="I88" s="28">
        <f t="shared" si="22"/>
        <v>0</v>
      </c>
      <c r="J88" s="28">
        <f t="shared" si="23"/>
        <v>0</v>
      </c>
      <c r="K88" s="28">
        <f t="shared" si="24"/>
        <v>0</v>
      </c>
      <c r="L88" s="28">
        <f t="shared" si="25"/>
        <v>0</v>
      </c>
      <c r="M88" s="28">
        <f t="shared" si="17"/>
        <v>0.00028694337889027056</v>
      </c>
      <c r="N88" s="28">
        <f t="shared" si="26"/>
        <v>0</v>
      </c>
      <c r="O88" s="11">
        <f t="shared" si="27"/>
        <v>0</v>
      </c>
      <c r="P88" s="28">
        <f t="shared" si="28"/>
        <v>0</v>
      </c>
      <c r="Q88" s="28">
        <f t="shared" si="29"/>
        <v>0</v>
      </c>
      <c r="R88">
        <f t="shared" si="18"/>
        <v>-0.00028694337889027056</v>
      </c>
    </row>
    <row r="89" spans="1:18" ht="12.75">
      <c r="A89" s="117"/>
      <c r="B89" s="117"/>
      <c r="C89" s="117"/>
      <c r="D89" s="119">
        <f t="shared" si="19"/>
        <v>0</v>
      </c>
      <c r="E89" s="119">
        <f t="shared" si="19"/>
        <v>0</v>
      </c>
      <c r="F89" s="28">
        <f t="shared" si="20"/>
        <v>0</v>
      </c>
      <c r="G89" s="28">
        <f t="shared" si="20"/>
        <v>0</v>
      </c>
      <c r="H89" s="28">
        <f t="shared" si="21"/>
        <v>0</v>
      </c>
      <c r="I89" s="28">
        <f t="shared" si="22"/>
        <v>0</v>
      </c>
      <c r="J89" s="28">
        <f t="shared" si="23"/>
        <v>0</v>
      </c>
      <c r="K89" s="28">
        <f t="shared" si="24"/>
        <v>0</v>
      </c>
      <c r="L89" s="28">
        <f t="shared" si="25"/>
        <v>0</v>
      </c>
      <c r="M89" s="28">
        <f t="shared" si="17"/>
        <v>0.00028694337889027056</v>
      </c>
      <c r="N89" s="28">
        <f t="shared" si="26"/>
        <v>0</v>
      </c>
      <c r="O89" s="11">
        <f t="shared" si="27"/>
        <v>0</v>
      </c>
      <c r="P89" s="28">
        <f t="shared" si="28"/>
        <v>0</v>
      </c>
      <c r="Q89" s="28">
        <f t="shared" si="29"/>
        <v>0</v>
      </c>
      <c r="R89">
        <f t="shared" si="18"/>
        <v>-0.00028694337889027056</v>
      </c>
    </row>
    <row r="90" spans="1:18" ht="12.75">
      <c r="A90" s="117"/>
      <c r="B90" s="117"/>
      <c r="C90" s="117"/>
      <c r="D90" s="119">
        <f t="shared" si="19"/>
        <v>0</v>
      </c>
      <c r="E90" s="119">
        <f t="shared" si="19"/>
        <v>0</v>
      </c>
      <c r="F90" s="28">
        <f t="shared" si="20"/>
        <v>0</v>
      </c>
      <c r="G90" s="28">
        <f t="shared" si="20"/>
        <v>0</v>
      </c>
      <c r="H90" s="28">
        <f t="shared" si="21"/>
        <v>0</v>
      </c>
      <c r="I90" s="28">
        <f t="shared" si="22"/>
        <v>0</v>
      </c>
      <c r="J90" s="28">
        <f t="shared" si="23"/>
        <v>0</v>
      </c>
      <c r="K90" s="28">
        <f t="shared" si="24"/>
        <v>0</v>
      </c>
      <c r="L90" s="28">
        <f t="shared" si="25"/>
        <v>0</v>
      </c>
      <c r="M90" s="28">
        <f t="shared" si="17"/>
        <v>0.00028694337889027056</v>
      </c>
      <c r="N90" s="28">
        <f t="shared" si="26"/>
        <v>0</v>
      </c>
      <c r="O90" s="11">
        <f t="shared" si="27"/>
        <v>0</v>
      </c>
      <c r="P90" s="28">
        <f t="shared" si="28"/>
        <v>0</v>
      </c>
      <c r="Q90" s="28">
        <f t="shared" si="29"/>
        <v>0</v>
      </c>
      <c r="R90">
        <f t="shared" si="18"/>
        <v>-0.00028694337889027056</v>
      </c>
    </row>
    <row r="91" spans="1:18" ht="12.75">
      <c r="A91" s="117"/>
      <c r="B91" s="117"/>
      <c r="C91" s="117"/>
      <c r="D91" s="119">
        <f t="shared" si="19"/>
        <v>0</v>
      </c>
      <c r="E91" s="119">
        <f t="shared" si="19"/>
        <v>0</v>
      </c>
      <c r="F91" s="28">
        <f t="shared" si="20"/>
        <v>0</v>
      </c>
      <c r="G91" s="28">
        <f t="shared" si="20"/>
        <v>0</v>
      </c>
      <c r="H91" s="28">
        <f t="shared" si="21"/>
        <v>0</v>
      </c>
      <c r="I91" s="28">
        <f t="shared" si="22"/>
        <v>0</v>
      </c>
      <c r="J91" s="28">
        <f t="shared" si="23"/>
        <v>0</v>
      </c>
      <c r="K91" s="28">
        <f t="shared" si="24"/>
        <v>0</v>
      </c>
      <c r="L91" s="28">
        <f t="shared" si="25"/>
        <v>0</v>
      </c>
      <c r="M91" s="28">
        <f t="shared" si="17"/>
        <v>0.00028694337889027056</v>
      </c>
      <c r="N91" s="28">
        <f t="shared" si="26"/>
        <v>0</v>
      </c>
      <c r="O91" s="11">
        <f t="shared" si="27"/>
        <v>0</v>
      </c>
      <c r="P91" s="28">
        <f t="shared" si="28"/>
        <v>0</v>
      </c>
      <c r="Q91" s="28">
        <f t="shared" si="29"/>
        <v>0</v>
      </c>
      <c r="R91">
        <f t="shared" si="18"/>
        <v>-0.00028694337889027056</v>
      </c>
    </row>
    <row r="92" spans="1:18" ht="12.75">
      <c r="A92" s="117"/>
      <c r="B92" s="117"/>
      <c r="C92" s="117"/>
      <c r="D92" s="119">
        <f t="shared" si="19"/>
        <v>0</v>
      </c>
      <c r="E92" s="119">
        <f t="shared" si="19"/>
        <v>0</v>
      </c>
      <c r="F92" s="28">
        <f t="shared" si="20"/>
        <v>0</v>
      </c>
      <c r="G92" s="28">
        <f t="shared" si="20"/>
        <v>0</v>
      </c>
      <c r="H92" s="28">
        <f t="shared" si="21"/>
        <v>0</v>
      </c>
      <c r="I92" s="28">
        <f t="shared" si="22"/>
        <v>0</v>
      </c>
      <c r="J92" s="28">
        <f t="shared" si="23"/>
        <v>0</v>
      </c>
      <c r="K92" s="28">
        <f t="shared" si="24"/>
        <v>0</v>
      </c>
      <c r="L92" s="28">
        <f t="shared" si="25"/>
        <v>0</v>
      </c>
      <c r="M92" s="28">
        <f t="shared" si="17"/>
        <v>0.00028694337889027056</v>
      </c>
      <c r="N92" s="28">
        <f t="shared" si="26"/>
        <v>0</v>
      </c>
      <c r="O92" s="11">
        <f t="shared" si="27"/>
        <v>0</v>
      </c>
      <c r="P92" s="28">
        <f t="shared" si="28"/>
        <v>0</v>
      </c>
      <c r="Q92" s="28">
        <f t="shared" si="29"/>
        <v>0</v>
      </c>
      <c r="R92">
        <f t="shared" si="18"/>
        <v>-0.00028694337889027056</v>
      </c>
    </row>
    <row r="93" spans="1:18" ht="12.75">
      <c r="A93" s="117"/>
      <c r="B93" s="117"/>
      <c r="C93" s="117"/>
      <c r="D93" s="119">
        <f t="shared" si="19"/>
        <v>0</v>
      </c>
      <c r="E93" s="119">
        <f t="shared" si="19"/>
        <v>0</v>
      </c>
      <c r="F93" s="28">
        <f t="shared" si="20"/>
        <v>0</v>
      </c>
      <c r="G93" s="28">
        <f t="shared" si="20"/>
        <v>0</v>
      </c>
      <c r="H93" s="28">
        <f t="shared" si="21"/>
        <v>0</v>
      </c>
      <c r="I93" s="28">
        <f t="shared" si="22"/>
        <v>0</v>
      </c>
      <c r="J93" s="28">
        <f t="shared" si="23"/>
        <v>0</v>
      </c>
      <c r="K93" s="28">
        <f t="shared" si="24"/>
        <v>0</v>
      </c>
      <c r="L93" s="28">
        <f t="shared" si="25"/>
        <v>0</v>
      </c>
      <c r="M93" s="28">
        <f t="shared" si="17"/>
        <v>0.00028694337889027056</v>
      </c>
      <c r="N93" s="28">
        <f t="shared" si="26"/>
        <v>0</v>
      </c>
      <c r="O93" s="11">
        <f t="shared" si="27"/>
        <v>0</v>
      </c>
      <c r="P93" s="28">
        <f t="shared" si="28"/>
        <v>0</v>
      </c>
      <c r="Q93" s="28">
        <f t="shared" si="29"/>
        <v>0</v>
      </c>
      <c r="R93">
        <f t="shared" si="18"/>
        <v>-0.00028694337889027056</v>
      </c>
    </row>
    <row r="94" spans="1:18" ht="12.75">
      <c r="A94" s="117"/>
      <c r="B94" s="117"/>
      <c r="C94" s="117"/>
      <c r="D94" s="119">
        <f t="shared" si="19"/>
        <v>0</v>
      </c>
      <c r="E94" s="119">
        <f t="shared" si="19"/>
        <v>0</v>
      </c>
      <c r="F94" s="28">
        <f t="shared" si="20"/>
        <v>0</v>
      </c>
      <c r="G94" s="28">
        <f t="shared" si="20"/>
        <v>0</v>
      </c>
      <c r="H94" s="28">
        <f t="shared" si="21"/>
        <v>0</v>
      </c>
      <c r="I94" s="28">
        <f t="shared" si="22"/>
        <v>0</v>
      </c>
      <c r="J94" s="28">
        <f t="shared" si="23"/>
        <v>0</v>
      </c>
      <c r="K94" s="28">
        <f t="shared" si="24"/>
        <v>0</v>
      </c>
      <c r="L94" s="28">
        <f t="shared" si="25"/>
        <v>0</v>
      </c>
      <c r="M94" s="28">
        <f t="shared" si="17"/>
        <v>0.00028694337889027056</v>
      </c>
      <c r="N94" s="28">
        <f t="shared" si="26"/>
        <v>0</v>
      </c>
      <c r="O94" s="11">
        <f t="shared" si="27"/>
        <v>0</v>
      </c>
      <c r="P94" s="28">
        <f t="shared" si="28"/>
        <v>0</v>
      </c>
      <c r="Q94" s="28">
        <f t="shared" si="29"/>
        <v>0</v>
      </c>
      <c r="R94">
        <f t="shared" si="18"/>
        <v>-0.00028694337889027056</v>
      </c>
    </row>
    <row r="95" spans="1:18" ht="12.75">
      <c r="A95" s="117"/>
      <c r="B95" s="117"/>
      <c r="C95" s="117"/>
      <c r="D95" s="119">
        <f t="shared" si="19"/>
        <v>0</v>
      </c>
      <c r="E95" s="119">
        <f t="shared" si="19"/>
        <v>0</v>
      </c>
      <c r="F95" s="28">
        <f t="shared" si="20"/>
        <v>0</v>
      </c>
      <c r="G95" s="28">
        <f t="shared" si="20"/>
        <v>0</v>
      </c>
      <c r="H95" s="28">
        <f t="shared" si="21"/>
        <v>0</v>
      </c>
      <c r="I95" s="28">
        <f t="shared" si="22"/>
        <v>0</v>
      </c>
      <c r="J95" s="28">
        <f t="shared" si="23"/>
        <v>0</v>
      </c>
      <c r="K95" s="28">
        <f t="shared" si="24"/>
        <v>0</v>
      </c>
      <c r="L95" s="28">
        <f t="shared" si="25"/>
        <v>0</v>
      </c>
      <c r="M95" s="28">
        <f t="shared" si="17"/>
        <v>0.00028694337889027056</v>
      </c>
      <c r="N95" s="28">
        <f t="shared" si="26"/>
        <v>0</v>
      </c>
      <c r="O95" s="11">
        <f t="shared" si="27"/>
        <v>0</v>
      </c>
      <c r="P95" s="28">
        <f t="shared" si="28"/>
        <v>0</v>
      </c>
      <c r="Q95" s="28">
        <f t="shared" si="29"/>
        <v>0</v>
      </c>
      <c r="R95">
        <f t="shared" si="18"/>
        <v>-0.00028694337889027056</v>
      </c>
    </row>
    <row r="96" spans="1:18" ht="12.75">
      <c r="A96" s="117"/>
      <c r="B96" s="117"/>
      <c r="C96" s="117"/>
      <c r="D96" s="119">
        <f t="shared" si="19"/>
        <v>0</v>
      </c>
      <c r="E96" s="119">
        <f t="shared" si="19"/>
        <v>0</v>
      </c>
      <c r="F96" s="28">
        <f t="shared" si="20"/>
        <v>0</v>
      </c>
      <c r="G96" s="28">
        <f t="shared" si="20"/>
        <v>0</v>
      </c>
      <c r="H96" s="28">
        <f t="shared" si="21"/>
        <v>0</v>
      </c>
      <c r="I96" s="28">
        <f t="shared" si="22"/>
        <v>0</v>
      </c>
      <c r="J96" s="28">
        <f t="shared" si="23"/>
        <v>0</v>
      </c>
      <c r="K96" s="28">
        <f t="shared" si="24"/>
        <v>0</v>
      </c>
      <c r="L96" s="28">
        <f t="shared" si="25"/>
        <v>0</v>
      </c>
      <c r="M96" s="28">
        <f t="shared" si="17"/>
        <v>0.00028694337889027056</v>
      </c>
      <c r="N96" s="28">
        <f t="shared" si="26"/>
        <v>0</v>
      </c>
      <c r="O96" s="11">
        <f t="shared" si="27"/>
        <v>0</v>
      </c>
      <c r="P96" s="28">
        <f t="shared" si="28"/>
        <v>0</v>
      </c>
      <c r="Q96" s="28">
        <f t="shared" si="29"/>
        <v>0</v>
      </c>
      <c r="R96">
        <f t="shared" si="18"/>
        <v>-0.00028694337889027056</v>
      </c>
    </row>
    <row r="97" spans="1:18" ht="12.75">
      <c r="A97" s="117"/>
      <c r="B97" s="117"/>
      <c r="C97" s="117"/>
      <c r="D97" s="119">
        <f t="shared" si="19"/>
        <v>0</v>
      </c>
      <c r="E97" s="119">
        <f t="shared" si="19"/>
        <v>0</v>
      </c>
      <c r="F97" s="28">
        <f t="shared" si="20"/>
        <v>0</v>
      </c>
      <c r="G97" s="28">
        <f t="shared" si="20"/>
        <v>0</v>
      </c>
      <c r="H97" s="28">
        <f t="shared" si="21"/>
        <v>0</v>
      </c>
      <c r="I97" s="28">
        <f t="shared" si="22"/>
        <v>0</v>
      </c>
      <c r="J97" s="28">
        <f t="shared" si="23"/>
        <v>0</v>
      </c>
      <c r="K97" s="28">
        <f t="shared" si="24"/>
        <v>0</v>
      </c>
      <c r="L97" s="28">
        <f t="shared" si="25"/>
        <v>0</v>
      </c>
      <c r="M97" s="28">
        <f t="shared" si="17"/>
        <v>0.00028694337889027056</v>
      </c>
      <c r="N97" s="28">
        <f t="shared" si="26"/>
        <v>0</v>
      </c>
      <c r="O97" s="11">
        <f t="shared" si="27"/>
        <v>0</v>
      </c>
      <c r="P97" s="28">
        <f t="shared" si="28"/>
        <v>0</v>
      </c>
      <c r="Q97" s="28">
        <f t="shared" si="29"/>
        <v>0</v>
      </c>
      <c r="R97">
        <f t="shared" si="18"/>
        <v>-0.00028694337889027056</v>
      </c>
    </row>
    <row r="98" spans="1:18" ht="12.75">
      <c r="A98" s="117"/>
      <c r="B98" s="117"/>
      <c r="C98" s="117"/>
      <c r="D98" s="119">
        <f t="shared" si="19"/>
        <v>0</v>
      </c>
      <c r="E98" s="119">
        <f t="shared" si="19"/>
        <v>0</v>
      </c>
      <c r="F98" s="28">
        <f t="shared" si="20"/>
        <v>0</v>
      </c>
      <c r="G98" s="28">
        <f t="shared" si="20"/>
        <v>0</v>
      </c>
      <c r="H98" s="28">
        <f t="shared" si="21"/>
        <v>0</v>
      </c>
      <c r="I98" s="28">
        <f t="shared" si="22"/>
        <v>0</v>
      </c>
      <c r="J98" s="28">
        <f t="shared" si="23"/>
        <v>0</v>
      </c>
      <c r="K98" s="28">
        <f t="shared" si="24"/>
        <v>0</v>
      </c>
      <c r="L98" s="28">
        <f t="shared" si="25"/>
        <v>0</v>
      </c>
      <c r="M98" s="28">
        <f t="shared" si="17"/>
        <v>0.00028694337889027056</v>
      </c>
      <c r="N98" s="28">
        <f t="shared" si="26"/>
        <v>0</v>
      </c>
      <c r="O98" s="11">
        <f t="shared" si="27"/>
        <v>0</v>
      </c>
      <c r="P98" s="28">
        <f t="shared" si="28"/>
        <v>0</v>
      </c>
      <c r="Q98" s="28">
        <f t="shared" si="29"/>
        <v>0</v>
      </c>
      <c r="R98">
        <f t="shared" si="18"/>
        <v>-0.00028694337889027056</v>
      </c>
    </row>
    <row r="99" spans="1:18" ht="12.75">
      <c r="A99" s="117"/>
      <c r="B99" s="117"/>
      <c r="C99" s="117"/>
      <c r="D99" s="119">
        <f t="shared" si="19"/>
        <v>0</v>
      </c>
      <c r="E99" s="119">
        <f t="shared" si="19"/>
        <v>0</v>
      </c>
      <c r="F99" s="28">
        <f t="shared" si="20"/>
        <v>0</v>
      </c>
      <c r="G99" s="28">
        <f t="shared" si="20"/>
        <v>0</v>
      </c>
      <c r="H99" s="28">
        <f t="shared" si="21"/>
        <v>0</v>
      </c>
      <c r="I99" s="28">
        <f t="shared" si="22"/>
        <v>0</v>
      </c>
      <c r="J99" s="28">
        <f t="shared" si="23"/>
        <v>0</v>
      </c>
      <c r="K99" s="28">
        <f t="shared" si="24"/>
        <v>0</v>
      </c>
      <c r="L99" s="28">
        <f t="shared" si="25"/>
        <v>0</v>
      </c>
      <c r="M99" s="28">
        <f t="shared" si="17"/>
        <v>0.00028694337889027056</v>
      </c>
      <c r="N99" s="28">
        <f t="shared" si="26"/>
        <v>0</v>
      </c>
      <c r="O99" s="11">
        <f t="shared" si="27"/>
        <v>0</v>
      </c>
      <c r="P99" s="28">
        <f t="shared" si="28"/>
        <v>0</v>
      </c>
      <c r="Q99" s="28">
        <f t="shared" si="29"/>
        <v>0</v>
      </c>
      <c r="R99">
        <f t="shared" si="18"/>
        <v>-0.00028694337889027056</v>
      </c>
    </row>
    <row r="100" spans="1:18" ht="12.75">
      <c r="A100" s="117"/>
      <c r="B100" s="117"/>
      <c r="C100" s="117"/>
      <c r="D100" s="119">
        <f t="shared" si="19"/>
        <v>0</v>
      </c>
      <c r="E100" s="119">
        <f t="shared" si="19"/>
        <v>0</v>
      </c>
      <c r="F100" s="28">
        <f t="shared" si="20"/>
        <v>0</v>
      </c>
      <c r="G100" s="28">
        <f t="shared" si="20"/>
        <v>0</v>
      </c>
      <c r="H100" s="28">
        <f t="shared" si="21"/>
        <v>0</v>
      </c>
      <c r="I100" s="28">
        <f t="shared" si="22"/>
        <v>0</v>
      </c>
      <c r="J100" s="28">
        <f t="shared" si="23"/>
        <v>0</v>
      </c>
      <c r="K100" s="28">
        <f t="shared" si="24"/>
        <v>0</v>
      </c>
      <c r="L100" s="28">
        <f t="shared" si="25"/>
        <v>0</v>
      </c>
      <c r="M100" s="28">
        <f t="shared" si="17"/>
        <v>0.00028694337889027056</v>
      </c>
      <c r="N100" s="28">
        <f t="shared" si="26"/>
        <v>0</v>
      </c>
      <c r="O100" s="11">
        <f t="shared" si="27"/>
        <v>0</v>
      </c>
      <c r="P100" s="28">
        <f t="shared" si="28"/>
        <v>0</v>
      </c>
      <c r="Q100" s="28">
        <f t="shared" si="29"/>
        <v>0</v>
      </c>
      <c r="R100">
        <f t="shared" si="18"/>
        <v>-0.00028694337889027056</v>
      </c>
    </row>
    <row r="101" spans="1:18" ht="12.75">
      <c r="A101" s="117"/>
      <c r="B101" s="117"/>
      <c r="C101" s="117"/>
      <c r="D101" s="119">
        <f t="shared" si="19"/>
        <v>0</v>
      </c>
      <c r="E101" s="119">
        <f t="shared" si="19"/>
        <v>0</v>
      </c>
      <c r="F101" s="28">
        <f t="shared" si="20"/>
        <v>0</v>
      </c>
      <c r="G101" s="28">
        <f t="shared" si="20"/>
        <v>0</v>
      </c>
      <c r="H101" s="28">
        <f t="shared" si="21"/>
        <v>0</v>
      </c>
      <c r="I101" s="28">
        <f t="shared" si="22"/>
        <v>0</v>
      </c>
      <c r="J101" s="28">
        <f t="shared" si="23"/>
        <v>0</v>
      </c>
      <c r="K101" s="28">
        <f t="shared" si="24"/>
        <v>0</v>
      </c>
      <c r="L101" s="28">
        <f t="shared" si="25"/>
        <v>0</v>
      </c>
      <c r="M101" s="28">
        <f t="shared" si="17"/>
        <v>0.00028694337889027056</v>
      </c>
      <c r="N101" s="28">
        <f t="shared" si="26"/>
        <v>0</v>
      </c>
      <c r="O101" s="11">
        <f t="shared" si="27"/>
        <v>0</v>
      </c>
      <c r="P101" s="28">
        <f t="shared" si="28"/>
        <v>0</v>
      </c>
      <c r="Q101" s="28">
        <f t="shared" si="29"/>
        <v>0</v>
      </c>
      <c r="R101">
        <f t="shared" si="18"/>
        <v>-0.00028694337889027056</v>
      </c>
    </row>
    <row r="102" spans="1:18" ht="12.75">
      <c r="A102" s="117"/>
      <c r="B102" s="117"/>
      <c r="C102" s="117"/>
      <c r="D102" s="119">
        <f t="shared" si="19"/>
        <v>0</v>
      </c>
      <c r="E102" s="119">
        <f t="shared" si="19"/>
        <v>0</v>
      </c>
      <c r="F102" s="28">
        <f t="shared" si="20"/>
        <v>0</v>
      </c>
      <c r="G102" s="28">
        <f t="shared" si="20"/>
        <v>0</v>
      </c>
      <c r="H102" s="28">
        <f t="shared" si="21"/>
        <v>0</v>
      </c>
      <c r="I102" s="28">
        <f t="shared" si="22"/>
        <v>0</v>
      </c>
      <c r="J102" s="28">
        <f t="shared" si="23"/>
        <v>0</v>
      </c>
      <c r="K102" s="28">
        <f t="shared" si="24"/>
        <v>0</v>
      </c>
      <c r="L102" s="28">
        <f t="shared" si="25"/>
        <v>0</v>
      </c>
      <c r="M102" s="28">
        <f t="shared" si="17"/>
        <v>0.00028694337889027056</v>
      </c>
      <c r="N102" s="28">
        <f t="shared" si="26"/>
        <v>0</v>
      </c>
      <c r="O102" s="11">
        <f t="shared" si="27"/>
        <v>0</v>
      </c>
      <c r="P102" s="28">
        <f t="shared" si="28"/>
        <v>0</v>
      </c>
      <c r="Q102" s="28">
        <f t="shared" si="29"/>
        <v>0</v>
      </c>
      <c r="R102">
        <f t="shared" si="18"/>
        <v>-0.00028694337889027056</v>
      </c>
    </row>
    <row r="103" spans="1:18" ht="12.75">
      <c r="A103" s="117"/>
      <c r="B103" s="117"/>
      <c r="C103" s="117"/>
      <c r="D103" s="119">
        <f t="shared" si="19"/>
        <v>0</v>
      </c>
      <c r="E103" s="119">
        <f t="shared" si="19"/>
        <v>0</v>
      </c>
      <c r="F103" s="28">
        <f t="shared" si="20"/>
        <v>0</v>
      </c>
      <c r="G103" s="28">
        <f t="shared" si="20"/>
        <v>0</v>
      </c>
      <c r="H103" s="28">
        <f t="shared" si="21"/>
        <v>0</v>
      </c>
      <c r="I103" s="28">
        <f t="shared" si="22"/>
        <v>0</v>
      </c>
      <c r="J103" s="28">
        <f t="shared" si="23"/>
        <v>0</v>
      </c>
      <c r="K103" s="28">
        <f t="shared" si="24"/>
        <v>0</v>
      </c>
      <c r="L103" s="28">
        <f t="shared" si="25"/>
        <v>0</v>
      </c>
      <c r="M103" s="28">
        <f t="shared" si="17"/>
        <v>0.00028694337889027056</v>
      </c>
      <c r="N103" s="28">
        <f t="shared" si="26"/>
        <v>0</v>
      </c>
      <c r="O103" s="11">
        <f t="shared" si="27"/>
        <v>0</v>
      </c>
      <c r="P103" s="28">
        <f t="shared" si="28"/>
        <v>0</v>
      </c>
      <c r="Q103" s="28">
        <f t="shared" si="29"/>
        <v>0</v>
      </c>
      <c r="R103">
        <f t="shared" si="18"/>
        <v>-0.00028694337889027056</v>
      </c>
    </row>
    <row r="104" spans="1:18" ht="12.75">
      <c r="A104" s="117"/>
      <c r="B104" s="117"/>
      <c r="C104" s="117"/>
      <c r="D104" s="119">
        <f t="shared" si="19"/>
        <v>0</v>
      </c>
      <c r="E104" s="119">
        <f t="shared" si="19"/>
        <v>0</v>
      </c>
      <c r="F104" s="28">
        <f t="shared" si="20"/>
        <v>0</v>
      </c>
      <c r="G104" s="28">
        <f t="shared" si="20"/>
        <v>0</v>
      </c>
      <c r="H104" s="28">
        <f t="shared" si="21"/>
        <v>0</v>
      </c>
      <c r="I104" s="28">
        <f t="shared" si="22"/>
        <v>0</v>
      </c>
      <c r="J104" s="28">
        <f t="shared" si="23"/>
        <v>0</v>
      </c>
      <c r="K104" s="28">
        <f t="shared" si="24"/>
        <v>0</v>
      </c>
      <c r="L104" s="28">
        <f t="shared" si="25"/>
        <v>0</v>
      </c>
      <c r="M104" s="28">
        <f t="shared" si="17"/>
        <v>0.00028694337889027056</v>
      </c>
      <c r="N104" s="28">
        <f t="shared" si="26"/>
        <v>0</v>
      </c>
      <c r="O104" s="11">
        <f t="shared" si="27"/>
        <v>0</v>
      </c>
      <c r="P104" s="28">
        <f t="shared" si="28"/>
        <v>0</v>
      </c>
      <c r="Q104" s="28">
        <f t="shared" si="29"/>
        <v>0</v>
      </c>
      <c r="R104">
        <f t="shared" si="18"/>
        <v>-0.00028694337889027056</v>
      </c>
    </row>
    <row r="105" spans="1:18" ht="12.75">
      <c r="A105" s="117"/>
      <c r="B105" s="117"/>
      <c r="C105" s="117"/>
      <c r="D105" s="119">
        <f t="shared" si="19"/>
        <v>0</v>
      </c>
      <c r="E105" s="119">
        <f t="shared" si="19"/>
        <v>0</v>
      </c>
      <c r="F105" s="28">
        <f t="shared" si="20"/>
        <v>0</v>
      </c>
      <c r="G105" s="28">
        <f t="shared" si="20"/>
        <v>0</v>
      </c>
      <c r="H105" s="28">
        <f t="shared" si="21"/>
        <v>0</v>
      </c>
      <c r="I105" s="28">
        <f t="shared" si="22"/>
        <v>0</v>
      </c>
      <c r="J105" s="28">
        <f t="shared" si="23"/>
        <v>0</v>
      </c>
      <c r="K105" s="28">
        <f t="shared" si="24"/>
        <v>0</v>
      </c>
      <c r="L105" s="28">
        <f t="shared" si="25"/>
        <v>0</v>
      </c>
      <c r="M105" s="28">
        <f t="shared" si="17"/>
        <v>0.00028694337889027056</v>
      </c>
      <c r="N105" s="28">
        <f t="shared" si="26"/>
        <v>0</v>
      </c>
      <c r="O105" s="11">
        <f t="shared" si="27"/>
        <v>0</v>
      </c>
      <c r="P105" s="28">
        <f t="shared" si="28"/>
        <v>0</v>
      </c>
      <c r="Q105" s="28">
        <f t="shared" si="29"/>
        <v>0</v>
      </c>
      <c r="R105">
        <f t="shared" si="18"/>
        <v>-0.00028694337889027056</v>
      </c>
    </row>
    <row r="106" spans="1:18" ht="12.75">
      <c r="A106" s="117"/>
      <c r="B106" s="117"/>
      <c r="C106" s="117"/>
      <c r="D106" s="119">
        <f t="shared" si="19"/>
        <v>0</v>
      </c>
      <c r="E106" s="119">
        <f t="shared" si="19"/>
        <v>0</v>
      </c>
      <c r="F106" s="28">
        <f t="shared" si="20"/>
        <v>0</v>
      </c>
      <c r="G106" s="28">
        <f t="shared" si="20"/>
        <v>0</v>
      </c>
      <c r="H106" s="28">
        <f t="shared" si="21"/>
        <v>0</v>
      </c>
      <c r="I106" s="28">
        <f t="shared" si="22"/>
        <v>0</v>
      </c>
      <c r="J106" s="28">
        <f t="shared" si="23"/>
        <v>0</v>
      </c>
      <c r="K106" s="28">
        <f t="shared" si="24"/>
        <v>0</v>
      </c>
      <c r="L106" s="28">
        <f t="shared" si="25"/>
        <v>0</v>
      </c>
      <c r="M106" s="28">
        <f t="shared" si="17"/>
        <v>0.00028694337889027056</v>
      </c>
      <c r="N106" s="28">
        <f t="shared" si="26"/>
        <v>0</v>
      </c>
      <c r="O106" s="11">
        <f t="shared" si="27"/>
        <v>0</v>
      </c>
      <c r="P106" s="28">
        <f t="shared" si="28"/>
        <v>0</v>
      </c>
      <c r="Q106" s="28">
        <f t="shared" si="29"/>
        <v>0</v>
      </c>
      <c r="R106">
        <f t="shared" si="18"/>
        <v>-0.00028694337889027056</v>
      </c>
    </row>
    <row r="107" spans="1:18" ht="12.75">
      <c r="A107" s="117"/>
      <c r="B107" s="117"/>
      <c r="C107" s="117"/>
      <c r="D107" s="119">
        <f t="shared" si="19"/>
        <v>0</v>
      </c>
      <c r="E107" s="119">
        <f t="shared" si="19"/>
        <v>0</v>
      </c>
      <c r="F107" s="28">
        <f t="shared" si="20"/>
        <v>0</v>
      </c>
      <c r="G107" s="28">
        <f t="shared" si="20"/>
        <v>0</v>
      </c>
      <c r="H107" s="28">
        <f t="shared" si="21"/>
        <v>0</v>
      </c>
      <c r="I107" s="28">
        <f t="shared" si="22"/>
        <v>0</v>
      </c>
      <c r="J107" s="28">
        <f t="shared" si="23"/>
        <v>0</v>
      </c>
      <c r="K107" s="28">
        <f t="shared" si="24"/>
        <v>0</v>
      </c>
      <c r="L107" s="28">
        <f t="shared" si="25"/>
        <v>0</v>
      </c>
      <c r="M107" s="28">
        <f t="shared" si="17"/>
        <v>0.00028694337889027056</v>
      </c>
      <c r="N107" s="28">
        <f t="shared" si="26"/>
        <v>0</v>
      </c>
      <c r="O107" s="11">
        <f t="shared" si="27"/>
        <v>0</v>
      </c>
      <c r="P107" s="28">
        <f t="shared" si="28"/>
        <v>0</v>
      </c>
      <c r="Q107" s="28">
        <f t="shared" si="29"/>
        <v>0</v>
      </c>
      <c r="R107">
        <f t="shared" si="18"/>
        <v>-0.00028694337889027056</v>
      </c>
    </row>
    <row r="108" spans="1:18" ht="12.75">
      <c r="A108" s="117"/>
      <c r="B108" s="117"/>
      <c r="C108" s="117"/>
      <c r="D108" s="119">
        <f t="shared" si="19"/>
        <v>0</v>
      </c>
      <c r="E108" s="119">
        <f t="shared" si="19"/>
        <v>0</v>
      </c>
      <c r="F108" s="28">
        <f t="shared" si="20"/>
        <v>0</v>
      </c>
      <c r="G108" s="28">
        <f t="shared" si="20"/>
        <v>0</v>
      </c>
      <c r="H108" s="28">
        <f t="shared" si="21"/>
        <v>0</v>
      </c>
      <c r="I108" s="28">
        <f t="shared" si="22"/>
        <v>0</v>
      </c>
      <c r="J108" s="28">
        <f t="shared" si="23"/>
        <v>0</v>
      </c>
      <c r="K108" s="28">
        <f t="shared" si="24"/>
        <v>0</v>
      </c>
      <c r="L108" s="28">
        <f t="shared" si="25"/>
        <v>0</v>
      </c>
      <c r="M108" s="28">
        <f t="shared" si="17"/>
        <v>0.00028694337889027056</v>
      </c>
      <c r="N108" s="28">
        <f t="shared" si="26"/>
        <v>0</v>
      </c>
      <c r="O108" s="11">
        <f t="shared" si="27"/>
        <v>0</v>
      </c>
      <c r="P108" s="28">
        <f t="shared" si="28"/>
        <v>0</v>
      </c>
      <c r="Q108" s="28">
        <f t="shared" si="29"/>
        <v>0</v>
      </c>
      <c r="R108">
        <f t="shared" si="18"/>
        <v>-0.00028694337889027056</v>
      </c>
    </row>
    <row r="109" spans="1:18" ht="12.75">
      <c r="A109" s="117"/>
      <c r="B109" s="117"/>
      <c r="C109" s="117"/>
      <c r="D109" s="119">
        <f t="shared" si="19"/>
        <v>0</v>
      </c>
      <c r="E109" s="119">
        <f t="shared" si="19"/>
        <v>0</v>
      </c>
      <c r="F109" s="28">
        <f t="shared" si="20"/>
        <v>0</v>
      </c>
      <c r="G109" s="28">
        <f t="shared" si="20"/>
        <v>0</v>
      </c>
      <c r="H109" s="28">
        <f t="shared" si="21"/>
        <v>0</v>
      </c>
      <c r="I109" s="28">
        <f t="shared" si="22"/>
        <v>0</v>
      </c>
      <c r="J109" s="28">
        <f t="shared" si="23"/>
        <v>0</v>
      </c>
      <c r="K109" s="28">
        <f t="shared" si="24"/>
        <v>0</v>
      </c>
      <c r="L109" s="28">
        <f t="shared" si="25"/>
        <v>0</v>
      </c>
      <c r="M109" s="28">
        <f t="shared" si="17"/>
        <v>0.00028694337889027056</v>
      </c>
      <c r="N109" s="28">
        <f t="shared" si="26"/>
        <v>0</v>
      </c>
      <c r="O109" s="11">
        <f t="shared" si="27"/>
        <v>0</v>
      </c>
      <c r="P109" s="28">
        <f t="shared" si="28"/>
        <v>0</v>
      </c>
      <c r="Q109" s="28">
        <f t="shared" si="29"/>
        <v>0</v>
      </c>
      <c r="R109">
        <f t="shared" si="18"/>
        <v>-0.00028694337889027056</v>
      </c>
    </row>
    <row r="110" spans="1:18" ht="12.75">
      <c r="A110" s="117"/>
      <c r="B110" s="117"/>
      <c r="C110" s="117"/>
      <c r="D110" s="119">
        <f t="shared" si="19"/>
        <v>0</v>
      </c>
      <c r="E110" s="119">
        <f t="shared" si="19"/>
        <v>0</v>
      </c>
      <c r="F110" s="28">
        <f t="shared" si="20"/>
        <v>0</v>
      </c>
      <c r="G110" s="28">
        <f t="shared" si="20"/>
        <v>0</v>
      </c>
      <c r="H110" s="28">
        <f t="shared" si="21"/>
        <v>0</v>
      </c>
      <c r="I110" s="28">
        <f t="shared" si="22"/>
        <v>0</v>
      </c>
      <c r="J110" s="28">
        <f t="shared" si="23"/>
        <v>0</v>
      </c>
      <c r="K110" s="28">
        <f t="shared" si="24"/>
        <v>0</v>
      </c>
      <c r="L110" s="28">
        <f t="shared" si="25"/>
        <v>0</v>
      </c>
      <c r="M110" s="28">
        <f t="shared" si="17"/>
        <v>0.00028694337889027056</v>
      </c>
      <c r="N110" s="28">
        <f t="shared" si="26"/>
        <v>0</v>
      </c>
      <c r="O110" s="11">
        <f t="shared" si="27"/>
        <v>0</v>
      </c>
      <c r="P110" s="28">
        <f t="shared" si="28"/>
        <v>0</v>
      </c>
      <c r="Q110" s="28">
        <f t="shared" si="29"/>
        <v>0</v>
      </c>
      <c r="R110">
        <f t="shared" si="18"/>
        <v>-0.00028694337889027056</v>
      </c>
    </row>
    <row r="111" spans="1:18" ht="12.75">
      <c r="A111" s="117"/>
      <c r="B111" s="117"/>
      <c r="C111" s="117"/>
      <c r="D111" s="119">
        <f t="shared" si="19"/>
        <v>0</v>
      </c>
      <c r="E111" s="119">
        <f t="shared" si="19"/>
        <v>0</v>
      </c>
      <c r="F111" s="28">
        <f t="shared" si="20"/>
        <v>0</v>
      </c>
      <c r="G111" s="28">
        <f t="shared" si="20"/>
        <v>0</v>
      </c>
      <c r="H111" s="28">
        <f t="shared" si="21"/>
        <v>0</v>
      </c>
      <c r="I111" s="28">
        <f t="shared" si="22"/>
        <v>0</v>
      </c>
      <c r="J111" s="28">
        <f t="shared" si="23"/>
        <v>0</v>
      </c>
      <c r="K111" s="28">
        <f t="shared" si="24"/>
        <v>0</v>
      </c>
      <c r="L111" s="28">
        <f t="shared" si="25"/>
        <v>0</v>
      </c>
      <c r="M111" s="28">
        <f t="shared" si="17"/>
        <v>0.00028694337889027056</v>
      </c>
      <c r="N111" s="28">
        <f t="shared" si="26"/>
        <v>0</v>
      </c>
      <c r="O111" s="11">
        <f t="shared" si="27"/>
        <v>0</v>
      </c>
      <c r="P111" s="28">
        <f t="shared" si="28"/>
        <v>0</v>
      </c>
      <c r="Q111" s="28">
        <f t="shared" si="29"/>
        <v>0</v>
      </c>
      <c r="R111">
        <f t="shared" si="18"/>
        <v>-0.00028694337889027056</v>
      </c>
    </row>
    <row r="112" spans="1:18" ht="12.75">
      <c r="A112" s="117"/>
      <c r="B112" s="117"/>
      <c r="C112" s="117"/>
      <c r="D112" s="119">
        <f t="shared" si="19"/>
        <v>0</v>
      </c>
      <c r="E112" s="119">
        <f t="shared" si="19"/>
        <v>0</v>
      </c>
      <c r="F112" s="28">
        <f t="shared" si="20"/>
        <v>0</v>
      </c>
      <c r="G112" s="28">
        <f t="shared" si="20"/>
        <v>0</v>
      </c>
      <c r="H112" s="28">
        <f t="shared" si="21"/>
        <v>0</v>
      </c>
      <c r="I112" s="28">
        <f t="shared" si="22"/>
        <v>0</v>
      </c>
      <c r="J112" s="28">
        <f t="shared" si="23"/>
        <v>0</v>
      </c>
      <c r="K112" s="28">
        <f t="shared" si="24"/>
        <v>0</v>
      </c>
      <c r="L112" s="28">
        <f t="shared" si="25"/>
        <v>0</v>
      </c>
      <c r="M112" s="28">
        <f t="shared" si="17"/>
        <v>0.00028694337889027056</v>
      </c>
      <c r="N112" s="28">
        <f t="shared" si="26"/>
        <v>0</v>
      </c>
      <c r="O112" s="11">
        <f t="shared" si="27"/>
        <v>0</v>
      </c>
      <c r="P112" s="28">
        <f t="shared" si="28"/>
        <v>0</v>
      </c>
      <c r="Q112" s="28">
        <f t="shared" si="29"/>
        <v>0</v>
      </c>
      <c r="R112">
        <f t="shared" si="18"/>
        <v>-0.00028694337889027056</v>
      </c>
    </row>
    <row r="113" spans="1:18" ht="12.75">
      <c r="A113" s="117"/>
      <c r="B113" s="117"/>
      <c r="C113" s="117"/>
      <c r="D113" s="119">
        <f t="shared" si="19"/>
        <v>0</v>
      </c>
      <c r="E113" s="119">
        <f t="shared" si="19"/>
        <v>0</v>
      </c>
      <c r="F113" s="28">
        <f t="shared" si="20"/>
        <v>0</v>
      </c>
      <c r="G113" s="28">
        <f t="shared" si="20"/>
        <v>0</v>
      </c>
      <c r="H113" s="28">
        <f t="shared" si="21"/>
        <v>0</v>
      </c>
      <c r="I113" s="28">
        <f t="shared" si="22"/>
        <v>0</v>
      </c>
      <c r="J113" s="28">
        <f t="shared" si="23"/>
        <v>0</v>
      </c>
      <c r="K113" s="28">
        <f t="shared" si="24"/>
        <v>0</v>
      </c>
      <c r="L113" s="28">
        <f t="shared" si="25"/>
        <v>0</v>
      </c>
      <c r="M113" s="28">
        <f t="shared" si="17"/>
        <v>0.00028694337889027056</v>
      </c>
      <c r="N113" s="28">
        <f t="shared" si="26"/>
        <v>0</v>
      </c>
      <c r="O113" s="11">
        <f t="shared" si="27"/>
        <v>0</v>
      </c>
      <c r="P113" s="28">
        <f t="shared" si="28"/>
        <v>0</v>
      </c>
      <c r="Q113" s="28">
        <f t="shared" si="29"/>
        <v>0</v>
      </c>
      <c r="R113">
        <f t="shared" si="18"/>
        <v>-0.00028694337889027056</v>
      </c>
    </row>
    <row r="114" spans="1:18" ht="12.75">
      <c r="A114" s="117"/>
      <c r="B114" s="117"/>
      <c r="C114" s="117"/>
      <c r="D114" s="119">
        <f t="shared" si="19"/>
        <v>0</v>
      </c>
      <c r="E114" s="119">
        <f t="shared" si="19"/>
        <v>0</v>
      </c>
      <c r="F114" s="28">
        <f t="shared" si="20"/>
        <v>0</v>
      </c>
      <c r="G114" s="28">
        <f t="shared" si="20"/>
        <v>0</v>
      </c>
      <c r="H114" s="28">
        <f t="shared" si="21"/>
        <v>0</v>
      </c>
      <c r="I114" s="28">
        <f t="shared" si="22"/>
        <v>0</v>
      </c>
      <c r="J114" s="28">
        <f t="shared" si="23"/>
        <v>0</v>
      </c>
      <c r="K114" s="28">
        <f t="shared" si="24"/>
        <v>0</v>
      </c>
      <c r="L114" s="28">
        <f t="shared" si="25"/>
        <v>0</v>
      </c>
      <c r="M114" s="28">
        <f t="shared" si="17"/>
        <v>0.00028694337889027056</v>
      </c>
      <c r="N114" s="28">
        <f t="shared" si="26"/>
        <v>0</v>
      </c>
      <c r="O114" s="11">
        <f t="shared" si="27"/>
        <v>0</v>
      </c>
      <c r="P114" s="28">
        <f t="shared" si="28"/>
        <v>0</v>
      </c>
      <c r="Q114" s="28">
        <f t="shared" si="29"/>
        <v>0</v>
      </c>
      <c r="R114">
        <f t="shared" si="18"/>
        <v>-0.00028694337889027056</v>
      </c>
    </row>
    <row r="115" spans="1:18" ht="12.75">
      <c r="A115" s="117"/>
      <c r="B115" s="117"/>
      <c r="C115" s="117"/>
      <c r="D115" s="119">
        <f t="shared" si="19"/>
        <v>0</v>
      </c>
      <c r="E115" s="119">
        <f t="shared" si="19"/>
        <v>0</v>
      </c>
      <c r="F115" s="28">
        <f t="shared" si="20"/>
        <v>0</v>
      </c>
      <c r="G115" s="28">
        <f t="shared" si="20"/>
        <v>0</v>
      </c>
      <c r="H115" s="28">
        <f t="shared" si="21"/>
        <v>0</v>
      </c>
      <c r="I115" s="28">
        <f t="shared" si="22"/>
        <v>0</v>
      </c>
      <c r="J115" s="28">
        <f t="shared" si="23"/>
        <v>0</v>
      </c>
      <c r="K115" s="28">
        <f t="shared" si="24"/>
        <v>0</v>
      </c>
      <c r="L115" s="28">
        <f t="shared" si="25"/>
        <v>0</v>
      </c>
      <c r="M115" s="28">
        <f t="shared" si="17"/>
        <v>0.00028694337889027056</v>
      </c>
      <c r="N115" s="28">
        <f t="shared" si="26"/>
        <v>0</v>
      </c>
      <c r="O115" s="11">
        <f t="shared" si="27"/>
        <v>0</v>
      </c>
      <c r="P115" s="28">
        <f t="shared" si="28"/>
        <v>0</v>
      </c>
      <c r="Q115" s="28">
        <f t="shared" si="29"/>
        <v>0</v>
      </c>
      <c r="R115">
        <f t="shared" si="18"/>
        <v>-0.00028694337889027056</v>
      </c>
    </row>
    <row r="116" spans="1:18" ht="12.75">
      <c r="A116" s="117"/>
      <c r="B116" s="117"/>
      <c r="C116" s="117"/>
      <c r="D116" s="119">
        <f t="shared" si="19"/>
        <v>0</v>
      </c>
      <c r="E116" s="119">
        <f t="shared" si="19"/>
        <v>0</v>
      </c>
      <c r="F116" s="28">
        <f t="shared" si="20"/>
        <v>0</v>
      </c>
      <c r="G116" s="28">
        <f t="shared" si="20"/>
        <v>0</v>
      </c>
      <c r="H116" s="28">
        <f t="shared" si="21"/>
        <v>0</v>
      </c>
      <c r="I116" s="28">
        <f t="shared" si="22"/>
        <v>0</v>
      </c>
      <c r="J116" s="28">
        <f t="shared" si="23"/>
        <v>0</v>
      </c>
      <c r="K116" s="28">
        <f t="shared" si="24"/>
        <v>0</v>
      </c>
      <c r="L116" s="28">
        <f t="shared" si="25"/>
        <v>0</v>
      </c>
      <c r="M116" s="28">
        <f t="shared" si="17"/>
        <v>0.00028694337889027056</v>
      </c>
      <c r="N116" s="28">
        <f t="shared" si="26"/>
        <v>0</v>
      </c>
      <c r="O116" s="11">
        <f t="shared" si="27"/>
        <v>0</v>
      </c>
      <c r="P116" s="28">
        <f t="shared" si="28"/>
        <v>0</v>
      </c>
      <c r="Q116" s="28">
        <f t="shared" si="29"/>
        <v>0</v>
      </c>
      <c r="R116">
        <f t="shared" si="18"/>
        <v>-0.00028694337889027056</v>
      </c>
    </row>
    <row r="117" spans="1:18" ht="12.75">
      <c r="A117" s="117"/>
      <c r="B117" s="117"/>
      <c r="C117" s="117"/>
      <c r="D117" s="119">
        <f t="shared" si="19"/>
        <v>0</v>
      </c>
      <c r="E117" s="119">
        <f t="shared" si="19"/>
        <v>0</v>
      </c>
      <c r="F117" s="28">
        <f t="shared" si="20"/>
        <v>0</v>
      </c>
      <c r="G117" s="28">
        <f t="shared" si="20"/>
        <v>0</v>
      </c>
      <c r="H117" s="28">
        <f t="shared" si="21"/>
        <v>0</v>
      </c>
      <c r="I117" s="28">
        <f t="shared" si="22"/>
        <v>0</v>
      </c>
      <c r="J117" s="28">
        <f t="shared" si="23"/>
        <v>0</v>
      </c>
      <c r="K117" s="28">
        <f t="shared" si="24"/>
        <v>0</v>
      </c>
      <c r="L117" s="28">
        <f t="shared" si="25"/>
        <v>0</v>
      </c>
      <c r="M117" s="28">
        <f t="shared" si="17"/>
        <v>0.00028694337889027056</v>
      </c>
      <c r="N117" s="28">
        <f t="shared" si="26"/>
        <v>0</v>
      </c>
      <c r="O117" s="11">
        <f t="shared" si="27"/>
        <v>0</v>
      </c>
      <c r="P117" s="28">
        <f t="shared" si="28"/>
        <v>0</v>
      </c>
      <c r="Q117" s="28">
        <f t="shared" si="29"/>
        <v>0</v>
      </c>
      <c r="R117">
        <f t="shared" si="18"/>
        <v>-0.00028694337889027056</v>
      </c>
    </row>
    <row r="118" spans="1:18" ht="12.75">
      <c r="A118" s="117"/>
      <c r="B118" s="117"/>
      <c r="C118" s="117"/>
      <c r="D118" s="119">
        <f t="shared" si="19"/>
        <v>0</v>
      </c>
      <c r="E118" s="119">
        <f t="shared" si="19"/>
        <v>0</v>
      </c>
      <c r="F118" s="28">
        <f t="shared" si="20"/>
        <v>0</v>
      </c>
      <c r="G118" s="28">
        <f t="shared" si="20"/>
        <v>0</v>
      </c>
      <c r="H118" s="28">
        <f t="shared" si="21"/>
        <v>0</v>
      </c>
      <c r="I118" s="28">
        <f t="shared" si="22"/>
        <v>0</v>
      </c>
      <c r="J118" s="28">
        <f t="shared" si="23"/>
        <v>0</v>
      </c>
      <c r="K118" s="28">
        <f t="shared" si="24"/>
        <v>0</v>
      </c>
      <c r="L118" s="28">
        <f t="shared" si="25"/>
        <v>0</v>
      </c>
      <c r="M118" s="28">
        <f t="shared" si="17"/>
        <v>0.00028694337889027056</v>
      </c>
      <c r="N118" s="28">
        <f t="shared" si="26"/>
        <v>0</v>
      </c>
      <c r="O118" s="11">
        <f t="shared" si="27"/>
        <v>0</v>
      </c>
      <c r="P118" s="28">
        <f t="shared" si="28"/>
        <v>0</v>
      </c>
      <c r="Q118" s="28">
        <f t="shared" si="29"/>
        <v>0</v>
      </c>
      <c r="R118">
        <f t="shared" si="18"/>
        <v>-0.00028694337889027056</v>
      </c>
    </row>
    <row r="119" spans="1:18" ht="12.75">
      <c r="A119" s="117"/>
      <c r="B119" s="117"/>
      <c r="C119" s="117"/>
      <c r="D119" s="119">
        <f t="shared" si="19"/>
        <v>0</v>
      </c>
      <c r="E119" s="119">
        <f t="shared" si="19"/>
        <v>0</v>
      </c>
      <c r="F119" s="28">
        <f t="shared" si="20"/>
        <v>0</v>
      </c>
      <c r="G119" s="28">
        <f t="shared" si="20"/>
        <v>0</v>
      </c>
      <c r="H119" s="28">
        <f t="shared" si="21"/>
        <v>0</v>
      </c>
      <c r="I119" s="28">
        <f t="shared" si="22"/>
        <v>0</v>
      </c>
      <c r="J119" s="28">
        <f t="shared" si="23"/>
        <v>0</v>
      </c>
      <c r="K119" s="28">
        <f t="shared" si="24"/>
        <v>0</v>
      </c>
      <c r="L119" s="28">
        <f t="shared" si="25"/>
        <v>0</v>
      </c>
      <c r="M119" s="28">
        <f t="shared" si="17"/>
        <v>0.00028694337889027056</v>
      </c>
      <c r="N119" s="28">
        <f t="shared" si="26"/>
        <v>0</v>
      </c>
      <c r="O119" s="11">
        <f t="shared" si="27"/>
        <v>0</v>
      </c>
      <c r="P119" s="28">
        <f t="shared" si="28"/>
        <v>0</v>
      </c>
      <c r="Q119" s="28">
        <f t="shared" si="29"/>
        <v>0</v>
      </c>
      <c r="R119">
        <f t="shared" si="18"/>
        <v>-0.00028694337889027056</v>
      </c>
    </row>
    <row r="120" spans="1:18" ht="12.75">
      <c r="A120" s="117"/>
      <c r="B120" s="117"/>
      <c r="C120" s="117"/>
      <c r="D120" s="119">
        <f t="shared" si="19"/>
        <v>0</v>
      </c>
      <c r="E120" s="119">
        <f t="shared" si="19"/>
        <v>0</v>
      </c>
      <c r="F120" s="28">
        <f t="shared" si="20"/>
        <v>0</v>
      </c>
      <c r="G120" s="28">
        <f t="shared" si="20"/>
        <v>0</v>
      </c>
      <c r="H120" s="28">
        <f t="shared" si="21"/>
        <v>0</v>
      </c>
      <c r="I120" s="28">
        <f t="shared" si="22"/>
        <v>0</v>
      </c>
      <c r="J120" s="28">
        <f t="shared" si="23"/>
        <v>0</v>
      </c>
      <c r="K120" s="28">
        <f t="shared" si="24"/>
        <v>0</v>
      </c>
      <c r="L120" s="28">
        <f t="shared" si="25"/>
        <v>0</v>
      </c>
      <c r="M120" s="28">
        <f t="shared" si="17"/>
        <v>0.00028694337889027056</v>
      </c>
      <c r="N120" s="28">
        <f t="shared" si="26"/>
        <v>0</v>
      </c>
      <c r="O120" s="11">
        <f t="shared" si="27"/>
        <v>0</v>
      </c>
      <c r="P120" s="28">
        <f t="shared" si="28"/>
        <v>0</v>
      </c>
      <c r="Q120" s="28">
        <f t="shared" si="29"/>
        <v>0</v>
      </c>
      <c r="R120">
        <f t="shared" si="18"/>
        <v>-0.00028694337889027056</v>
      </c>
    </row>
    <row r="121" spans="1:18" ht="12.75">
      <c r="A121" s="117"/>
      <c r="B121" s="117"/>
      <c r="C121" s="117"/>
      <c r="D121" s="119">
        <f t="shared" si="19"/>
        <v>0</v>
      </c>
      <c r="E121" s="119">
        <f t="shared" si="19"/>
        <v>0</v>
      </c>
      <c r="F121" s="28">
        <f t="shared" si="20"/>
        <v>0</v>
      </c>
      <c r="G121" s="28">
        <f t="shared" si="20"/>
        <v>0</v>
      </c>
      <c r="H121" s="28">
        <f t="shared" si="21"/>
        <v>0</v>
      </c>
      <c r="I121" s="28">
        <f t="shared" si="22"/>
        <v>0</v>
      </c>
      <c r="J121" s="28">
        <f t="shared" si="23"/>
        <v>0</v>
      </c>
      <c r="K121" s="28">
        <f t="shared" si="24"/>
        <v>0</v>
      </c>
      <c r="L121" s="28">
        <f t="shared" si="25"/>
        <v>0</v>
      </c>
      <c r="M121" s="28">
        <f t="shared" si="17"/>
        <v>0.00028694337889027056</v>
      </c>
      <c r="N121" s="28">
        <f t="shared" si="26"/>
        <v>0</v>
      </c>
      <c r="O121" s="11">
        <f t="shared" si="27"/>
        <v>0</v>
      </c>
      <c r="P121" s="28">
        <f t="shared" si="28"/>
        <v>0</v>
      </c>
      <c r="Q121" s="28">
        <f t="shared" si="29"/>
        <v>0</v>
      </c>
      <c r="R121">
        <f t="shared" si="18"/>
        <v>-0.00028694337889027056</v>
      </c>
    </row>
    <row r="122" spans="1:18" ht="12.75">
      <c r="A122" s="117"/>
      <c r="B122" s="117"/>
      <c r="C122" s="117"/>
      <c r="D122" s="119">
        <f t="shared" si="19"/>
        <v>0</v>
      </c>
      <c r="E122" s="119">
        <f t="shared" si="19"/>
        <v>0</v>
      </c>
      <c r="F122" s="28">
        <f t="shared" si="20"/>
        <v>0</v>
      </c>
      <c r="G122" s="28">
        <f t="shared" si="20"/>
        <v>0</v>
      </c>
      <c r="H122" s="28">
        <f t="shared" si="21"/>
        <v>0</v>
      </c>
      <c r="I122" s="28">
        <f t="shared" si="22"/>
        <v>0</v>
      </c>
      <c r="J122" s="28">
        <f t="shared" si="23"/>
        <v>0</v>
      </c>
      <c r="K122" s="28">
        <f t="shared" si="24"/>
        <v>0</v>
      </c>
      <c r="L122" s="28">
        <f t="shared" si="25"/>
        <v>0</v>
      </c>
      <c r="M122" s="28">
        <f t="shared" si="17"/>
        <v>0.00028694337889027056</v>
      </c>
      <c r="N122" s="28">
        <f t="shared" si="26"/>
        <v>0</v>
      </c>
      <c r="O122" s="11">
        <f t="shared" si="27"/>
        <v>0</v>
      </c>
      <c r="P122" s="28">
        <f t="shared" si="28"/>
        <v>0</v>
      </c>
      <c r="Q122" s="28">
        <f t="shared" si="29"/>
        <v>0</v>
      </c>
      <c r="R122">
        <f t="shared" si="18"/>
        <v>-0.00028694337889027056</v>
      </c>
    </row>
    <row r="123" spans="1:18" ht="12.75">
      <c r="A123" s="117"/>
      <c r="B123" s="117"/>
      <c r="C123" s="117"/>
      <c r="D123" s="119">
        <f t="shared" si="19"/>
        <v>0</v>
      </c>
      <c r="E123" s="119">
        <f t="shared" si="19"/>
        <v>0</v>
      </c>
      <c r="F123" s="28">
        <f t="shared" si="20"/>
        <v>0</v>
      </c>
      <c r="G123" s="28">
        <f t="shared" si="20"/>
        <v>0</v>
      </c>
      <c r="H123" s="28">
        <f t="shared" si="21"/>
        <v>0</v>
      </c>
      <c r="I123" s="28">
        <f t="shared" si="22"/>
        <v>0</v>
      </c>
      <c r="J123" s="28">
        <f t="shared" si="23"/>
        <v>0</v>
      </c>
      <c r="K123" s="28">
        <f t="shared" si="24"/>
        <v>0</v>
      </c>
      <c r="L123" s="28">
        <f t="shared" si="25"/>
        <v>0</v>
      </c>
      <c r="M123" s="28">
        <f t="shared" si="17"/>
        <v>0.00028694337889027056</v>
      </c>
      <c r="N123" s="28">
        <f t="shared" si="26"/>
        <v>0</v>
      </c>
      <c r="O123" s="11">
        <f t="shared" si="27"/>
        <v>0</v>
      </c>
      <c r="P123" s="28">
        <f t="shared" si="28"/>
        <v>0</v>
      </c>
      <c r="Q123" s="28">
        <f t="shared" si="29"/>
        <v>0</v>
      </c>
      <c r="R123">
        <f t="shared" si="18"/>
        <v>-0.00028694337889027056</v>
      </c>
    </row>
    <row r="124" spans="1:18" ht="12.75">
      <c r="A124" s="117"/>
      <c r="B124" s="117"/>
      <c r="C124" s="117"/>
      <c r="D124" s="119">
        <f t="shared" si="19"/>
        <v>0</v>
      </c>
      <c r="E124" s="119">
        <f t="shared" si="19"/>
        <v>0</v>
      </c>
      <c r="F124" s="28">
        <f t="shared" si="20"/>
        <v>0</v>
      </c>
      <c r="G124" s="28">
        <f t="shared" si="20"/>
        <v>0</v>
      </c>
      <c r="H124" s="28">
        <f t="shared" si="21"/>
        <v>0</v>
      </c>
      <c r="I124" s="28">
        <f t="shared" si="22"/>
        <v>0</v>
      </c>
      <c r="J124" s="28">
        <f t="shared" si="23"/>
        <v>0</v>
      </c>
      <c r="K124" s="28">
        <f t="shared" si="24"/>
        <v>0</v>
      </c>
      <c r="L124" s="28">
        <f t="shared" si="25"/>
        <v>0</v>
      </c>
      <c r="M124" s="28">
        <f t="shared" si="17"/>
        <v>0.00028694337889027056</v>
      </c>
      <c r="N124" s="28">
        <f t="shared" si="26"/>
        <v>0</v>
      </c>
      <c r="O124" s="11">
        <f t="shared" si="27"/>
        <v>0</v>
      </c>
      <c r="P124" s="28">
        <f t="shared" si="28"/>
        <v>0</v>
      </c>
      <c r="Q124" s="28">
        <f t="shared" si="29"/>
        <v>0</v>
      </c>
      <c r="R124">
        <f t="shared" si="18"/>
        <v>-0.00028694337889027056</v>
      </c>
    </row>
    <row r="125" spans="1:18" ht="12.75">
      <c r="A125" s="117"/>
      <c r="B125" s="117"/>
      <c r="C125" s="117"/>
      <c r="D125" s="119">
        <f t="shared" si="19"/>
        <v>0</v>
      </c>
      <c r="E125" s="119">
        <f t="shared" si="19"/>
        <v>0</v>
      </c>
      <c r="F125" s="28">
        <f t="shared" si="20"/>
        <v>0</v>
      </c>
      <c r="G125" s="28">
        <f t="shared" si="20"/>
        <v>0</v>
      </c>
      <c r="H125" s="28">
        <f t="shared" si="21"/>
        <v>0</v>
      </c>
      <c r="I125" s="28">
        <f t="shared" si="22"/>
        <v>0</v>
      </c>
      <c r="J125" s="28">
        <f t="shared" si="23"/>
        <v>0</v>
      </c>
      <c r="K125" s="28">
        <f t="shared" si="24"/>
        <v>0</v>
      </c>
      <c r="L125" s="28">
        <f t="shared" si="25"/>
        <v>0</v>
      </c>
      <c r="M125" s="28">
        <f t="shared" si="17"/>
        <v>0.00028694337889027056</v>
      </c>
      <c r="N125" s="28">
        <f t="shared" si="26"/>
        <v>0</v>
      </c>
      <c r="O125" s="11">
        <f t="shared" si="27"/>
        <v>0</v>
      </c>
      <c r="P125" s="28">
        <f t="shared" si="28"/>
        <v>0</v>
      </c>
      <c r="Q125" s="28">
        <f t="shared" si="29"/>
        <v>0</v>
      </c>
      <c r="R125">
        <f t="shared" si="18"/>
        <v>-0.00028694337889027056</v>
      </c>
    </row>
    <row r="126" spans="1:18" ht="12.75">
      <c r="A126" s="117"/>
      <c r="B126" s="117"/>
      <c r="C126" s="117"/>
      <c r="D126" s="119">
        <f t="shared" si="19"/>
        <v>0</v>
      </c>
      <c r="E126" s="119">
        <f t="shared" si="19"/>
        <v>0</v>
      </c>
      <c r="F126" s="28">
        <f t="shared" si="20"/>
        <v>0</v>
      </c>
      <c r="G126" s="28">
        <f t="shared" si="20"/>
        <v>0</v>
      </c>
      <c r="H126" s="28">
        <f t="shared" si="21"/>
        <v>0</v>
      </c>
      <c r="I126" s="28">
        <f t="shared" si="22"/>
        <v>0</v>
      </c>
      <c r="J126" s="28">
        <f t="shared" si="23"/>
        <v>0</v>
      </c>
      <c r="K126" s="28">
        <f t="shared" si="24"/>
        <v>0</v>
      </c>
      <c r="L126" s="28">
        <f t="shared" si="25"/>
        <v>0</v>
      </c>
      <c r="M126" s="28">
        <f t="shared" si="17"/>
        <v>0.00028694337889027056</v>
      </c>
      <c r="N126" s="28">
        <f t="shared" si="26"/>
        <v>0</v>
      </c>
      <c r="O126" s="11">
        <f t="shared" si="27"/>
        <v>0</v>
      </c>
      <c r="P126" s="28">
        <f t="shared" si="28"/>
        <v>0</v>
      </c>
      <c r="Q126" s="28">
        <f t="shared" si="29"/>
        <v>0</v>
      </c>
      <c r="R126">
        <f t="shared" si="18"/>
        <v>-0.00028694337889027056</v>
      </c>
    </row>
    <row r="127" spans="1:18" ht="12.75">
      <c r="A127" s="117"/>
      <c r="B127" s="117"/>
      <c r="C127" s="117"/>
      <c r="D127" s="119">
        <f t="shared" si="19"/>
        <v>0</v>
      </c>
      <c r="E127" s="119">
        <f t="shared" si="19"/>
        <v>0</v>
      </c>
      <c r="F127" s="28">
        <f t="shared" si="20"/>
        <v>0</v>
      </c>
      <c r="G127" s="28">
        <f t="shared" si="20"/>
        <v>0</v>
      </c>
      <c r="H127" s="28">
        <f t="shared" si="21"/>
        <v>0</v>
      </c>
      <c r="I127" s="28">
        <f t="shared" si="22"/>
        <v>0</v>
      </c>
      <c r="J127" s="28">
        <f t="shared" si="23"/>
        <v>0</v>
      </c>
      <c r="K127" s="28">
        <f t="shared" si="24"/>
        <v>0</v>
      </c>
      <c r="L127" s="28">
        <f t="shared" si="25"/>
        <v>0</v>
      </c>
      <c r="M127" s="28">
        <f t="shared" si="17"/>
        <v>0.00028694337889027056</v>
      </c>
      <c r="N127" s="28">
        <f t="shared" si="26"/>
        <v>0</v>
      </c>
      <c r="O127" s="11">
        <f t="shared" si="27"/>
        <v>0</v>
      </c>
      <c r="P127" s="28">
        <f t="shared" si="28"/>
        <v>0</v>
      </c>
      <c r="Q127" s="28">
        <f t="shared" si="29"/>
        <v>0</v>
      </c>
      <c r="R127">
        <f t="shared" si="18"/>
        <v>-0.00028694337889027056</v>
      </c>
    </row>
    <row r="128" spans="1:18" ht="12.75">
      <c r="A128" s="117"/>
      <c r="B128" s="117"/>
      <c r="C128" s="117"/>
      <c r="D128" s="119">
        <f t="shared" si="19"/>
        <v>0</v>
      </c>
      <c r="E128" s="119">
        <f t="shared" si="19"/>
        <v>0</v>
      </c>
      <c r="F128" s="28">
        <f t="shared" si="20"/>
        <v>0</v>
      </c>
      <c r="G128" s="28">
        <f t="shared" si="20"/>
        <v>0</v>
      </c>
      <c r="H128" s="28">
        <f t="shared" si="21"/>
        <v>0</v>
      </c>
      <c r="I128" s="28">
        <f t="shared" si="22"/>
        <v>0</v>
      </c>
      <c r="J128" s="28">
        <f t="shared" si="23"/>
        <v>0</v>
      </c>
      <c r="K128" s="28">
        <f t="shared" si="24"/>
        <v>0</v>
      </c>
      <c r="L128" s="28">
        <f t="shared" si="25"/>
        <v>0</v>
      </c>
      <c r="M128" s="28">
        <f t="shared" si="17"/>
        <v>0.00028694337889027056</v>
      </c>
      <c r="N128" s="28">
        <f t="shared" si="26"/>
        <v>0</v>
      </c>
      <c r="O128" s="11">
        <f t="shared" si="27"/>
        <v>0</v>
      </c>
      <c r="P128" s="28">
        <f t="shared" si="28"/>
        <v>0</v>
      </c>
      <c r="Q128" s="28">
        <f t="shared" si="29"/>
        <v>0</v>
      </c>
      <c r="R128">
        <f t="shared" si="18"/>
        <v>-0.00028694337889027056</v>
      </c>
    </row>
    <row r="129" spans="1:18" ht="12.75">
      <c r="A129" s="117"/>
      <c r="B129" s="117"/>
      <c r="C129" s="117"/>
      <c r="D129" s="119">
        <f t="shared" si="19"/>
        <v>0</v>
      </c>
      <c r="E129" s="119">
        <f t="shared" si="19"/>
        <v>0</v>
      </c>
      <c r="F129" s="28">
        <f t="shared" si="20"/>
        <v>0</v>
      </c>
      <c r="G129" s="28">
        <f t="shared" si="20"/>
        <v>0</v>
      </c>
      <c r="H129" s="28">
        <f t="shared" si="21"/>
        <v>0</v>
      </c>
      <c r="I129" s="28">
        <f t="shared" si="22"/>
        <v>0</v>
      </c>
      <c r="J129" s="28">
        <f t="shared" si="23"/>
        <v>0</v>
      </c>
      <c r="K129" s="28">
        <f t="shared" si="24"/>
        <v>0</v>
      </c>
      <c r="L129" s="28">
        <f t="shared" si="25"/>
        <v>0</v>
      </c>
      <c r="M129" s="28">
        <f t="shared" si="17"/>
        <v>0.00028694337889027056</v>
      </c>
      <c r="N129" s="28">
        <f t="shared" si="26"/>
        <v>0</v>
      </c>
      <c r="O129" s="11">
        <f t="shared" si="27"/>
        <v>0</v>
      </c>
      <c r="P129" s="28">
        <f t="shared" si="28"/>
        <v>0</v>
      </c>
      <c r="Q129" s="28">
        <f t="shared" si="29"/>
        <v>0</v>
      </c>
      <c r="R129">
        <f t="shared" si="18"/>
        <v>-0.00028694337889027056</v>
      </c>
    </row>
    <row r="130" spans="1:18" ht="12.75">
      <c r="A130" s="117"/>
      <c r="B130" s="117"/>
      <c r="C130" s="117"/>
      <c r="D130" s="119">
        <f t="shared" si="19"/>
        <v>0</v>
      </c>
      <c r="E130" s="119">
        <f t="shared" si="19"/>
        <v>0</v>
      </c>
      <c r="F130" s="28">
        <f t="shared" si="20"/>
        <v>0</v>
      </c>
      <c r="G130" s="28">
        <f t="shared" si="20"/>
        <v>0</v>
      </c>
      <c r="H130" s="28">
        <f t="shared" si="21"/>
        <v>0</v>
      </c>
      <c r="I130" s="28">
        <f t="shared" si="22"/>
        <v>0</v>
      </c>
      <c r="J130" s="28">
        <f t="shared" si="23"/>
        <v>0</v>
      </c>
      <c r="K130" s="28">
        <f t="shared" si="24"/>
        <v>0</v>
      </c>
      <c r="L130" s="28">
        <f t="shared" si="25"/>
        <v>0</v>
      </c>
      <c r="M130" s="28">
        <f t="shared" si="17"/>
        <v>0.00028694337889027056</v>
      </c>
      <c r="N130" s="28">
        <f t="shared" si="26"/>
        <v>0</v>
      </c>
      <c r="O130" s="11">
        <f t="shared" si="27"/>
        <v>0</v>
      </c>
      <c r="P130" s="28">
        <f t="shared" si="28"/>
        <v>0</v>
      </c>
      <c r="Q130" s="28">
        <f t="shared" si="29"/>
        <v>0</v>
      </c>
      <c r="R130">
        <f t="shared" si="18"/>
        <v>-0.00028694337889027056</v>
      </c>
    </row>
    <row r="131" spans="1:18" ht="12.75">
      <c r="A131" s="117"/>
      <c r="B131" s="117"/>
      <c r="C131" s="117"/>
      <c r="D131" s="119">
        <f t="shared" si="19"/>
        <v>0</v>
      </c>
      <c r="E131" s="119">
        <f t="shared" si="19"/>
        <v>0</v>
      </c>
      <c r="F131" s="28">
        <f t="shared" si="20"/>
        <v>0</v>
      </c>
      <c r="G131" s="28">
        <f t="shared" si="20"/>
        <v>0</v>
      </c>
      <c r="H131" s="28">
        <f t="shared" si="21"/>
        <v>0</v>
      </c>
      <c r="I131" s="28">
        <f t="shared" si="22"/>
        <v>0</v>
      </c>
      <c r="J131" s="28">
        <f t="shared" si="23"/>
        <v>0</v>
      </c>
      <c r="K131" s="28">
        <f t="shared" si="24"/>
        <v>0</v>
      </c>
      <c r="L131" s="28">
        <f t="shared" si="25"/>
        <v>0</v>
      </c>
      <c r="M131" s="28">
        <f t="shared" si="17"/>
        <v>0.00028694337889027056</v>
      </c>
      <c r="N131" s="28">
        <f t="shared" si="26"/>
        <v>0</v>
      </c>
      <c r="O131" s="11">
        <f t="shared" si="27"/>
        <v>0</v>
      </c>
      <c r="P131" s="28">
        <f t="shared" si="28"/>
        <v>0</v>
      </c>
      <c r="Q131" s="28">
        <f t="shared" si="29"/>
        <v>0</v>
      </c>
      <c r="R131">
        <f t="shared" si="18"/>
        <v>-0.00028694337889027056</v>
      </c>
    </row>
    <row r="132" spans="1:18" ht="12.75">
      <c r="A132" s="117"/>
      <c r="B132" s="117"/>
      <c r="C132" s="117"/>
      <c r="D132" s="119">
        <f t="shared" si="19"/>
        <v>0</v>
      </c>
      <c r="E132" s="119">
        <f t="shared" si="19"/>
        <v>0</v>
      </c>
      <c r="F132" s="28">
        <f t="shared" si="20"/>
        <v>0</v>
      </c>
      <c r="G132" s="28">
        <f t="shared" si="20"/>
        <v>0</v>
      </c>
      <c r="H132" s="28">
        <f t="shared" si="21"/>
        <v>0</v>
      </c>
      <c r="I132" s="28">
        <f t="shared" si="22"/>
        <v>0</v>
      </c>
      <c r="J132" s="28">
        <f t="shared" si="23"/>
        <v>0</v>
      </c>
      <c r="K132" s="28">
        <f t="shared" si="24"/>
        <v>0</v>
      </c>
      <c r="L132" s="28">
        <f t="shared" si="25"/>
        <v>0</v>
      </c>
      <c r="M132" s="28">
        <f t="shared" si="17"/>
        <v>0.00028694337889027056</v>
      </c>
      <c r="N132" s="28">
        <f t="shared" si="26"/>
        <v>0</v>
      </c>
      <c r="O132" s="11">
        <f t="shared" si="27"/>
        <v>0</v>
      </c>
      <c r="P132" s="28">
        <f t="shared" si="28"/>
        <v>0</v>
      </c>
      <c r="Q132" s="28">
        <f t="shared" si="29"/>
        <v>0</v>
      </c>
      <c r="R132">
        <f t="shared" si="18"/>
        <v>-0.00028694337889027056</v>
      </c>
    </row>
    <row r="133" spans="1:18" ht="12.75">
      <c r="A133" s="117"/>
      <c r="B133" s="117"/>
      <c r="C133" s="117"/>
      <c r="D133" s="119">
        <f t="shared" si="19"/>
        <v>0</v>
      </c>
      <c r="E133" s="119">
        <f t="shared" si="19"/>
        <v>0</v>
      </c>
      <c r="F133" s="28">
        <f t="shared" si="20"/>
        <v>0</v>
      </c>
      <c r="G133" s="28">
        <f t="shared" si="20"/>
        <v>0</v>
      </c>
      <c r="H133" s="28">
        <f t="shared" si="21"/>
        <v>0</v>
      </c>
      <c r="I133" s="28">
        <f t="shared" si="22"/>
        <v>0</v>
      </c>
      <c r="J133" s="28">
        <f t="shared" si="23"/>
        <v>0</v>
      </c>
      <c r="K133" s="28">
        <f t="shared" si="24"/>
        <v>0</v>
      </c>
      <c r="L133" s="28">
        <f t="shared" si="25"/>
        <v>0</v>
      </c>
      <c r="M133" s="28">
        <f t="shared" si="17"/>
        <v>0.00028694337889027056</v>
      </c>
      <c r="N133" s="28">
        <f t="shared" si="26"/>
        <v>0</v>
      </c>
      <c r="O133" s="11">
        <f t="shared" si="27"/>
        <v>0</v>
      </c>
      <c r="P133" s="28">
        <f t="shared" si="28"/>
        <v>0</v>
      </c>
      <c r="Q133" s="28">
        <f t="shared" si="29"/>
        <v>0</v>
      </c>
      <c r="R133">
        <f t="shared" si="18"/>
        <v>-0.00028694337889027056</v>
      </c>
    </row>
    <row r="134" spans="1:18" ht="12.75">
      <c r="A134" s="117"/>
      <c r="B134" s="117"/>
      <c r="C134" s="117"/>
      <c r="D134" s="119">
        <f t="shared" si="19"/>
        <v>0</v>
      </c>
      <c r="E134" s="119">
        <f t="shared" si="19"/>
        <v>0</v>
      </c>
      <c r="F134" s="28">
        <f t="shared" si="20"/>
        <v>0</v>
      </c>
      <c r="G134" s="28">
        <f t="shared" si="20"/>
        <v>0</v>
      </c>
      <c r="H134" s="28">
        <f t="shared" si="21"/>
        <v>0</v>
      </c>
      <c r="I134" s="28">
        <f t="shared" si="22"/>
        <v>0</v>
      </c>
      <c r="J134" s="28">
        <f t="shared" si="23"/>
        <v>0</v>
      </c>
      <c r="K134" s="28">
        <f t="shared" si="24"/>
        <v>0</v>
      </c>
      <c r="L134" s="28">
        <f t="shared" si="25"/>
        <v>0</v>
      </c>
      <c r="M134" s="28">
        <f t="shared" si="17"/>
        <v>0.00028694337889027056</v>
      </c>
      <c r="N134" s="28">
        <f t="shared" si="26"/>
        <v>0</v>
      </c>
      <c r="O134" s="11">
        <f t="shared" si="27"/>
        <v>0</v>
      </c>
      <c r="P134" s="28">
        <f t="shared" si="28"/>
        <v>0</v>
      </c>
      <c r="Q134" s="28">
        <f t="shared" si="29"/>
        <v>0</v>
      </c>
      <c r="R134">
        <f t="shared" si="18"/>
        <v>-0.00028694337889027056</v>
      </c>
    </row>
    <row r="135" spans="1:18" ht="12.75">
      <c r="A135" s="117"/>
      <c r="B135" s="117"/>
      <c r="C135" s="117"/>
      <c r="D135" s="119">
        <f t="shared" si="19"/>
        <v>0</v>
      </c>
      <c r="E135" s="119">
        <f t="shared" si="19"/>
        <v>0</v>
      </c>
      <c r="F135" s="28">
        <f t="shared" si="20"/>
        <v>0</v>
      </c>
      <c r="G135" s="28">
        <f t="shared" si="20"/>
        <v>0</v>
      </c>
      <c r="H135" s="28">
        <f t="shared" si="21"/>
        <v>0</v>
      </c>
      <c r="I135" s="28">
        <f t="shared" si="22"/>
        <v>0</v>
      </c>
      <c r="J135" s="28">
        <f t="shared" si="23"/>
        <v>0</v>
      </c>
      <c r="K135" s="28">
        <f t="shared" si="24"/>
        <v>0</v>
      </c>
      <c r="L135" s="28">
        <f t="shared" si="25"/>
        <v>0</v>
      </c>
      <c r="M135" s="28">
        <f t="shared" si="17"/>
        <v>0.00028694337889027056</v>
      </c>
      <c r="N135" s="28">
        <f t="shared" si="26"/>
        <v>0</v>
      </c>
      <c r="O135" s="11">
        <f t="shared" si="27"/>
        <v>0</v>
      </c>
      <c r="P135" s="28">
        <f t="shared" si="28"/>
        <v>0</v>
      </c>
      <c r="Q135" s="28">
        <f t="shared" si="29"/>
        <v>0</v>
      </c>
      <c r="R135">
        <f t="shared" si="18"/>
        <v>-0.00028694337889027056</v>
      </c>
    </row>
    <row r="136" spans="1:18" ht="12.75">
      <c r="A136" s="117"/>
      <c r="B136" s="117"/>
      <c r="C136" s="117"/>
      <c r="D136" s="119">
        <f t="shared" si="19"/>
        <v>0</v>
      </c>
      <c r="E136" s="119">
        <f t="shared" si="19"/>
        <v>0</v>
      </c>
      <c r="F136" s="28">
        <f t="shared" si="20"/>
        <v>0</v>
      </c>
      <c r="G136" s="28">
        <f t="shared" si="20"/>
        <v>0</v>
      </c>
      <c r="H136" s="28">
        <f t="shared" si="21"/>
        <v>0</v>
      </c>
      <c r="I136" s="28">
        <f t="shared" si="22"/>
        <v>0</v>
      </c>
      <c r="J136" s="28">
        <f t="shared" si="23"/>
        <v>0</v>
      </c>
      <c r="K136" s="28">
        <f t="shared" si="24"/>
        <v>0</v>
      </c>
      <c r="L136" s="28">
        <f t="shared" si="25"/>
        <v>0</v>
      </c>
      <c r="M136" s="28">
        <f t="shared" si="17"/>
        <v>0.00028694337889027056</v>
      </c>
      <c r="N136" s="28">
        <f t="shared" si="26"/>
        <v>0</v>
      </c>
      <c r="O136" s="11">
        <f t="shared" si="27"/>
        <v>0</v>
      </c>
      <c r="P136" s="28">
        <f t="shared" si="28"/>
        <v>0</v>
      </c>
      <c r="Q136" s="28">
        <f t="shared" si="29"/>
        <v>0</v>
      </c>
      <c r="R136">
        <f t="shared" si="18"/>
        <v>-0.00028694337889027056</v>
      </c>
    </row>
    <row r="137" spans="1:18" ht="12.75">
      <c r="A137" s="117"/>
      <c r="B137" s="117"/>
      <c r="C137" s="117"/>
      <c r="D137" s="119">
        <f t="shared" si="19"/>
        <v>0</v>
      </c>
      <c r="E137" s="119">
        <f t="shared" si="19"/>
        <v>0</v>
      </c>
      <c r="F137" s="28">
        <f t="shared" si="20"/>
        <v>0</v>
      </c>
      <c r="G137" s="28">
        <f t="shared" si="20"/>
        <v>0</v>
      </c>
      <c r="H137" s="28">
        <f t="shared" si="21"/>
        <v>0</v>
      </c>
      <c r="I137" s="28">
        <f t="shared" si="22"/>
        <v>0</v>
      </c>
      <c r="J137" s="28">
        <f t="shared" si="23"/>
        <v>0</v>
      </c>
      <c r="K137" s="28">
        <f t="shared" si="24"/>
        <v>0</v>
      </c>
      <c r="L137" s="28">
        <f t="shared" si="25"/>
        <v>0</v>
      </c>
      <c r="M137" s="28">
        <f t="shared" si="17"/>
        <v>0.00028694337889027056</v>
      </c>
      <c r="N137" s="28">
        <f t="shared" si="26"/>
        <v>0</v>
      </c>
      <c r="O137" s="11">
        <f t="shared" si="27"/>
        <v>0</v>
      </c>
      <c r="P137" s="28">
        <f t="shared" si="28"/>
        <v>0</v>
      </c>
      <c r="Q137" s="28">
        <f t="shared" si="29"/>
        <v>0</v>
      </c>
      <c r="R137">
        <f t="shared" si="18"/>
        <v>-0.00028694337889027056</v>
      </c>
    </row>
    <row r="138" spans="1:18" ht="12.75">
      <c r="A138" s="117"/>
      <c r="B138" s="117"/>
      <c r="C138" s="117"/>
      <c r="D138" s="119">
        <f t="shared" si="19"/>
        <v>0</v>
      </c>
      <c r="E138" s="119">
        <f t="shared" si="19"/>
        <v>0</v>
      </c>
      <c r="F138" s="28">
        <f t="shared" si="20"/>
        <v>0</v>
      </c>
      <c r="G138" s="28">
        <f t="shared" si="20"/>
        <v>0</v>
      </c>
      <c r="H138" s="28">
        <f t="shared" si="21"/>
        <v>0</v>
      </c>
      <c r="I138" s="28">
        <f t="shared" si="22"/>
        <v>0</v>
      </c>
      <c r="J138" s="28">
        <f t="shared" si="23"/>
        <v>0</v>
      </c>
      <c r="K138" s="28">
        <f t="shared" si="24"/>
        <v>0</v>
      </c>
      <c r="L138" s="28">
        <f t="shared" si="25"/>
        <v>0</v>
      </c>
      <c r="M138" s="28">
        <f t="shared" si="17"/>
        <v>0.00028694337889027056</v>
      </c>
      <c r="N138" s="28">
        <f t="shared" si="26"/>
        <v>0</v>
      </c>
      <c r="O138" s="11">
        <f t="shared" si="27"/>
        <v>0</v>
      </c>
      <c r="P138" s="28">
        <f t="shared" si="28"/>
        <v>0</v>
      </c>
      <c r="Q138" s="28">
        <f t="shared" si="29"/>
        <v>0</v>
      </c>
      <c r="R138">
        <f t="shared" si="18"/>
        <v>-0.00028694337889027056</v>
      </c>
    </row>
    <row r="139" spans="1:18" ht="12.75">
      <c r="A139" s="117"/>
      <c r="B139" s="117"/>
      <c r="C139" s="117"/>
      <c r="D139" s="119">
        <f t="shared" si="19"/>
        <v>0</v>
      </c>
      <c r="E139" s="119">
        <f t="shared" si="19"/>
        <v>0</v>
      </c>
      <c r="F139" s="28">
        <f t="shared" si="20"/>
        <v>0</v>
      </c>
      <c r="G139" s="28">
        <f t="shared" si="20"/>
        <v>0</v>
      </c>
      <c r="H139" s="28">
        <f t="shared" si="21"/>
        <v>0</v>
      </c>
      <c r="I139" s="28">
        <f t="shared" si="22"/>
        <v>0</v>
      </c>
      <c r="J139" s="28">
        <f t="shared" si="23"/>
        <v>0</v>
      </c>
      <c r="K139" s="28">
        <f t="shared" si="24"/>
        <v>0</v>
      </c>
      <c r="L139" s="28">
        <f t="shared" si="25"/>
        <v>0</v>
      </c>
      <c r="M139" s="28">
        <f t="shared" si="17"/>
        <v>0.00028694337889027056</v>
      </c>
      <c r="N139" s="28">
        <f t="shared" si="26"/>
        <v>0</v>
      </c>
      <c r="O139" s="11">
        <f t="shared" si="27"/>
        <v>0</v>
      </c>
      <c r="P139" s="28">
        <f t="shared" si="28"/>
        <v>0</v>
      </c>
      <c r="Q139" s="28">
        <f t="shared" si="29"/>
        <v>0</v>
      </c>
      <c r="R139">
        <f t="shared" si="18"/>
        <v>-0.00028694337889027056</v>
      </c>
    </row>
    <row r="140" spans="1:18" ht="12.75">
      <c r="A140" s="117"/>
      <c r="B140" s="117"/>
      <c r="C140" s="117"/>
      <c r="D140" s="119">
        <f t="shared" si="19"/>
        <v>0</v>
      </c>
      <c r="E140" s="119">
        <f t="shared" si="19"/>
        <v>0</v>
      </c>
      <c r="F140" s="28">
        <f t="shared" si="20"/>
        <v>0</v>
      </c>
      <c r="G140" s="28">
        <f t="shared" si="20"/>
        <v>0</v>
      </c>
      <c r="H140" s="28">
        <f t="shared" si="21"/>
        <v>0</v>
      </c>
      <c r="I140" s="28">
        <f t="shared" si="22"/>
        <v>0</v>
      </c>
      <c r="J140" s="28">
        <f t="shared" si="23"/>
        <v>0</v>
      </c>
      <c r="K140" s="28">
        <f t="shared" si="24"/>
        <v>0</v>
      </c>
      <c r="L140" s="28">
        <f t="shared" si="25"/>
        <v>0</v>
      </c>
      <c r="M140" s="28">
        <f t="shared" si="17"/>
        <v>0.00028694337889027056</v>
      </c>
      <c r="N140" s="28">
        <f t="shared" si="26"/>
        <v>0</v>
      </c>
      <c r="O140" s="11">
        <f t="shared" si="27"/>
        <v>0</v>
      </c>
      <c r="P140" s="28">
        <f t="shared" si="28"/>
        <v>0</v>
      </c>
      <c r="Q140" s="28">
        <f t="shared" si="29"/>
        <v>0</v>
      </c>
      <c r="R140">
        <f t="shared" si="18"/>
        <v>-0.00028694337889027056</v>
      </c>
    </row>
    <row r="141" spans="1:18" ht="12.75">
      <c r="A141" s="117"/>
      <c r="B141" s="117"/>
      <c r="C141" s="117"/>
      <c r="D141" s="119">
        <f t="shared" si="19"/>
        <v>0</v>
      </c>
      <c r="E141" s="119">
        <f t="shared" si="19"/>
        <v>0</v>
      </c>
      <c r="F141" s="28">
        <f t="shared" si="20"/>
        <v>0</v>
      </c>
      <c r="G141" s="28">
        <f t="shared" si="20"/>
        <v>0</v>
      </c>
      <c r="H141" s="28">
        <f t="shared" si="21"/>
        <v>0</v>
      </c>
      <c r="I141" s="28">
        <f t="shared" si="22"/>
        <v>0</v>
      </c>
      <c r="J141" s="28">
        <f t="shared" si="23"/>
        <v>0</v>
      </c>
      <c r="K141" s="28">
        <f t="shared" si="24"/>
        <v>0</v>
      </c>
      <c r="L141" s="28">
        <f t="shared" si="25"/>
        <v>0</v>
      </c>
      <c r="M141" s="28">
        <f t="shared" si="17"/>
        <v>0.00028694337889027056</v>
      </c>
      <c r="N141" s="28">
        <f t="shared" si="26"/>
        <v>0</v>
      </c>
      <c r="O141" s="11">
        <f t="shared" si="27"/>
        <v>0</v>
      </c>
      <c r="P141" s="28">
        <f t="shared" si="28"/>
        <v>0</v>
      </c>
      <c r="Q141" s="28">
        <f t="shared" si="29"/>
        <v>0</v>
      </c>
      <c r="R141">
        <f t="shared" si="18"/>
        <v>-0.00028694337889027056</v>
      </c>
    </row>
    <row r="142" spans="1:18" ht="12.75">
      <c r="A142" s="117"/>
      <c r="B142" s="117"/>
      <c r="C142" s="117"/>
      <c r="D142" s="119">
        <f t="shared" si="19"/>
        <v>0</v>
      </c>
      <c r="E142" s="119">
        <f t="shared" si="19"/>
        <v>0</v>
      </c>
      <c r="F142" s="28">
        <f t="shared" si="20"/>
        <v>0</v>
      </c>
      <c r="G142" s="28">
        <f t="shared" si="20"/>
        <v>0</v>
      </c>
      <c r="H142" s="28">
        <f t="shared" si="21"/>
        <v>0</v>
      </c>
      <c r="I142" s="28">
        <f t="shared" si="22"/>
        <v>0</v>
      </c>
      <c r="J142" s="28">
        <f t="shared" si="23"/>
        <v>0</v>
      </c>
      <c r="K142" s="28">
        <f t="shared" si="24"/>
        <v>0</v>
      </c>
      <c r="L142" s="28">
        <f t="shared" si="25"/>
        <v>0</v>
      </c>
      <c r="M142" s="28">
        <f t="shared" si="17"/>
        <v>0.00028694337889027056</v>
      </c>
      <c r="N142" s="28">
        <f t="shared" si="26"/>
        <v>0</v>
      </c>
      <c r="O142" s="11">
        <f t="shared" si="27"/>
        <v>0</v>
      </c>
      <c r="P142" s="28">
        <f t="shared" si="28"/>
        <v>0</v>
      </c>
      <c r="Q142" s="28">
        <f t="shared" si="29"/>
        <v>0</v>
      </c>
      <c r="R142">
        <f t="shared" si="18"/>
        <v>-0.00028694337889027056</v>
      </c>
    </row>
    <row r="143" spans="1:18" ht="12.75">
      <c r="A143" s="117"/>
      <c r="B143" s="117"/>
      <c r="C143" s="117"/>
      <c r="D143" s="119">
        <f t="shared" si="19"/>
        <v>0</v>
      </c>
      <c r="E143" s="119">
        <f t="shared" si="19"/>
        <v>0</v>
      </c>
      <c r="F143" s="28">
        <f t="shared" si="20"/>
        <v>0</v>
      </c>
      <c r="G143" s="28">
        <f t="shared" si="20"/>
        <v>0</v>
      </c>
      <c r="H143" s="28">
        <f t="shared" si="21"/>
        <v>0</v>
      </c>
      <c r="I143" s="28">
        <f t="shared" si="22"/>
        <v>0</v>
      </c>
      <c r="J143" s="28">
        <f t="shared" si="23"/>
        <v>0</v>
      </c>
      <c r="K143" s="28">
        <f t="shared" si="24"/>
        <v>0</v>
      </c>
      <c r="L143" s="28">
        <f t="shared" si="25"/>
        <v>0</v>
      </c>
      <c r="M143" s="28">
        <f t="shared" si="17"/>
        <v>0.00028694337889027056</v>
      </c>
      <c r="N143" s="28">
        <f t="shared" si="26"/>
        <v>0</v>
      </c>
      <c r="O143" s="11">
        <f t="shared" si="27"/>
        <v>0</v>
      </c>
      <c r="P143" s="28">
        <f t="shared" si="28"/>
        <v>0</v>
      </c>
      <c r="Q143" s="28">
        <f t="shared" si="29"/>
        <v>0</v>
      </c>
      <c r="R143">
        <f t="shared" si="18"/>
        <v>-0.00028694337889027056</v>
      </c>
    </row>
    <row r="144" spans="1:18" ht="12.75">
      <c r="A144" s="117"/>
      <c r="B144" s="117"/>
      <c r="C144" s="117"/>
      <c r="D144" s="119">
        <f t="shared" si="19"/>
        <v>0</v>
      </c>
      <c r="E144" s="119">
        <f t="shared" si="19"/>
        <v>0</v>
      </c>
      <c r="F144" s="28">
        <f t="shared" si="20"/>
        <v>0</v>
      </c>
      <c r="G144" s="28">
        <f t="shared" si="20"/>
        <v>0</v>
      </c>
      <c r="H144" s="28">
        <f t="shared" si="21"/>
        <v>0</v>
      </c>
      <c r="I144" s="28">
        <f t="shared" si="22"/>
        <v>0</v>
      </c>
      <c r="J144" s="28">
        <f t="shared" si="23"/>
        <v>0</v>
      </c>
      <c r="K144" s="28">
        <f t="shared" si="24"/>
        <v>0</v>
      </c>
      <c r="L144" s="28">
        <f t="shared" si="25"/>
        <v>0</v>
      </c>
      <c r="M144" s="28">
        <f t="shared" si="17"/>
        <v>0.00028694337889027056</v>
      </c>
      <c r="N144" s="28">
        <f t="shared" si="26"/>
        <v>0</v>
      </c>
      <c r="O144" s="11">
        <f t="shared" si="27"/>
        <v>0</v>
      </c>
      <c r="P144" s="28">
        <f t="shared" si="28"/>
        <v>0</v>
      </c>
      <c r="Q144" s="28">
        <f t="shared" si="29"/>
        <v>0</v>
      </c>
      <c r="R144">
        <f t="shared" si="18"/>
        <v>-0.00028694337889027056</v>
      </c>
    </row>
    <row r="145" spans="1:18" ht="12.75">
      <c r="A145" s="117"/>
      <c r="B145" s="117"/>
      <c r="C145" s="117"/>
      <c r="D145" s="119">
        <f aca="true" t="shared" si="30" ref="D145:E208">A145/A$18</f>
        <v>0</v>
      </c>
      <c r="E145" s="119">
        <f t="shared" si="30"/>
        <v>0</v>
      </c>
      <c r="F145" s="28">
        <f aca="true" t="shared" si="31" ref="F145:G208">$C145*D145</f>
        <v>0</v>
      </c>
      <c r="G145" s="28">
        <f t="shared" si="31"/>
        <v>0</v>
      </c>
      <c r="H145" s="28">
        <f t="shared" si="21"/>
        <v>0</v>
      </c>
      <c r="I145" s="28">
        <f t="shared" si="22"/>
        <v>0</v>
      </c>
      <c r="J145" s="28">
        <f t="shared" si="23"/>
        <v>0</v>
      </c>
      <c r="K145" s="28">
        <f t="shared" si="24"/>
        <v>0</v>
      </c>
      <c r="L145" s="28">
        <f t="shared" si="25"/>
        <v>0</v>
      </c>
      <c r="M145" s="28">
        <f t="shared" si="17"/>
        <v>0.00028694337889027056</v>
      </c>
      <c r="N145" s="28">
        <f t="shared" si="26"/>
        <v>0</v>
      </c>
      <c r="O145" s="11">
        <f t="shared" si="27"/>
        <v>0</v>
      </c>
      <c r="P145" s="28">
        <f t="shared" si="28"/>
        <v>0</v>
      </c>
      <c r="Q145" s="28">
        <f t="shared" si="29"/>
        <v>0</v>
      </c>
      <c r="R145">
        <f t="shared" si="18"/>
        <v>-0.00028694337889027056</v>
      </c>
    </row>
    <row r="146" spans="1:18" ht="12.75">
      <c r="A146" s="117"/>
      <c r="B146" s="117"/>
      <c r="C146" s="117"/>
      <c r="D146" s="119">
        <f t="shared" si="30"/>
        <v>0</v>
      </c>
      <c r="E146" s="119">
        <f t="shared" si="30"/>
        <v>0</v>
      </c>
      <c r="F146" s="28">
        <f t="shared" si="31"/>
        <v>0</v>
      </c>
      <c r="G146" s="28">
        <f t="shared" si="31"/>
        <v>0</v>
      </c>
      <c r="H146" s="28">
        <f t="shared" si="21"/>
        <v>0</v>
      </c>
      <c r="I146" s="28">
        <f t="shared" si="22"/>
        <v>0</v>
      </c>
      <c r="J146" s="28">
        <f t="shared" si="23"/>
        <v>0</v>
      </c>
      <c r="K146" s="28">
        <f t="shared" si="24"/>
        <v>0</v>
      </c>
      <c r="L146" s="28">
        <f t="shared" si="25"/>
        <v>0</v>
      </c>
      <c r="M146" s="28">
        <f t="shared" si="17"/>
        <v>0.00028694337889027056</v>
      </c>
      <c r="N146" s="28">
        <f t="shared" si="26"/>
        <v>0</v>
      </c>
      <c r="O146" s="11">
        <f t="shared" si="27"/>
        <v>0</v>
      </c>
      <c r="P146" s="28">
        <f t="shared" si="28"/>
        <v>0</v>
      </c>
      <c r="Q146" s="28">
        <f t="shared" si="29"/>
        <v>0</v>
      </c>
      <c r="R146">
        <f t="shared" si="18"/>
        <v>-0.00028694337889027056</v>
      </c>
    </row>
    <row r="147" spans="1:18" ht="12.75">
      <c r="A147" s="117"/>
      <c r="B147" s="117"/>
      <c r="C147" s="117"/>
      <c r="D147" s="119">
        <f t="shared" si="30"/>
        <v>0</v>
      </c>
      <c r="E147" s="119">
        <f t="shared" si="30"/>
        <v>0</v>
      </c>
      <c r="F147" s="28">
        <f t="shared" si="31"/>
        <v>0</v>
      </c>
      <c r="G147" s="28">
        <f t="shared" si="31"/>
        <v>0</v>
      </c>
      <c r="H147" s="28">
        <f t="shared" si="21"/>
        <v>0</v>
      </c>
      <c r="I147" s="28">
        <f t="shared" si="22"/>
        <v>0</v>
      </c>
      <c r="J147" s="28">
        <f t="shared" si="23"/>
        <v>0</v>
      </c>
      <c r="K147" s="28">
        <f t="shared" si="24"/>
        <v>0</v>
      </c>
      <c r="L147" s="28">
        <f t="shared" si="25"/>
        <v>0</v>
      </c>
      <c r="M147" s="28">
        <f t="shared" si="17"/>
        <v>0.00028694337889027056</v>
      </c>
      <c r="N147" s="28">
        <f t="shared" si="26"/>
        <v>0</v>
      </c>
      <c r="O147" s="11">
        <f t="shared" si="27"/>
        <v>0</v>
      </c>
      <c r="P147" s="28">
        <f t="shared" si="28"/>
        <v>0</v>
      </c>
      <c r="Q147" s="28">
        <f t="shared" si="29"/>
        <v>0</v>
      </c>
      <c r="R147">
        <f t="shared" si="18"/>
        <v>-0.00028694337889027056</v>
      </c>
    </row>
    <row r="148" spans="1:18" ht="12.75">
      <c r="A148" s="117"/>
      <c r="B148" s="117"/>
      <c r="C148" s="117"/>
      <c r="D148" s="119">
        <f t="shared" si="30"/>
        <v>0</v>
      </c>
      <c r="E148" s="119">
        <f t="shared" si="30"/>
        <v>0</v>
      </c>
      <c r="F148" s="28">
        <f t="shared" si="31"/>
        <v>0</v>
      </c>
      <c r="G148" s="28">
        <f t="shared" si="31"/>
        <v>0</v>
      </c>
      <c r="H148" s="28">
        <f t="shared" si="21"/>
        <v>0</v>
      </c>
      <c r="I148" s="28">
        <f t="shared" si="22"/>
        <v>0</v>
      </c>
      <c r="J148" s="28">
        <f t="shared" si="23"/>
        <v>0</v>
      </c>
      <c r="K148" s="28">
        <f t="shared" si="24"/>
        <v>0</v>
      </c>
      <c r="L148" s="28">
        <f t="shared" si="25"/>
        <v>0</v>
      </c>
      <c r="M148" s="28">
        <f t="shared" si="17"/>
        <v>0.00028694337889027056</v>
      </c>
      <c r="N148" s="28">
        <f t="shared" si="26"/>
        <v>0</v>
      </c>
      <c r="O148" s="11">
        <f t="shared" si="27"/>
        <v>0</v>
      </c>
      <c r="P148" s="28">
        <f t="shared" si="28"/>
        <v>0</v>
      </c>
      <c r="Q148" s="28">
        <f t="shared" si="29"/>
        <v>0</v>
      </c>
      <c r="R148">
        <f t="shared" si="18"/>
        <v>-0.00028694337889027056</v>
      </c>
    </row>
    <row r="149" spans="1:18" ht="12.75">
      <c r="A149" s="117"/>
      <c r="B149" s="117"/>
      <c r="C149" s="117"/>
      <c r="D149" s="119">
        <f t="shared" si="30"/>
        <v>0</v>
      </c>
      <c r="E149" s="119">
        <f t="shared" si="30"/>
        <v>0</v>
      </c>
      <c r="F149" s="28">
        <f t="shared" si="31"/>
        <v>0</v>
      </c>
      <c r="G149" s="28">
        <f t="shared" si="31"/>
        <v>0</v>
      </c>
      <c r="H149" s="28">
        <f t="shared" si="21"/>
        <v>0</v>
      </c>
      <c r="I149" s="28">
        <f t="shared" si="22"/>
        <v>0</v>
      </c>
      <c r="J149" s="28">
        <f t="shared" si="23"/>
        <v>0</v>
      </c>
      <c r="K149" s="28">
        <f t="shared" si="24"/>
        <v>0</v>
      </c>
      <c r="L149" s="28">
        <f t="shared" si="25"/>
        <v>0</v>
      </c>
      <c r="M149" s="28">
        <f aca="true" t="shared" si="32" ref="M149:M212">+E$4+E$5*D149+E$6*D149^2</f>
        <v>0.00028694337889027056</v>
      </c>
      <c r="N149" s="28">
        <f t="shared" si="26"/>
        <v>0</v>
      </c>
      <c r="O149" s="11">
        <f t="shared" si="27"/>
        <v>0</v>
      </c>
      <c r="P149" s="28">
        <f t="shared" si="28"/>
        <v>0</v>
      </c>
      <c r="Q149" s="28">
        <f t="shared" si="29"/>
        <v>0</v>
      </c>
      <c r="R149">
        <f aca="true" t="shared" si="33" ref="R149:R212">+E149-M149</f>
        <v>-0.00028694337889027056</v>
      </c>
    </row>
    <row r="150" spans="1:18" ht="12.75">
      <c r="A150" s="117"/>
      <c r="B150" s="117"/>
      <c r="C150" s="117"/>
      <c r="D150" s="119">
        <f t="shared" si="30"/>
        <v>0</v>
      </c>
      <c r="E150" s="119">
        <f t="shared" si="30"/>
        <v>0</v>
      </c>
      <c r="F150" s="28">
        <f t="shared" si="31"/>
        <v>0</v>
      </c>
      <c r="G150" s="28">
        <f t="shared" si="31"/>
        <v>0</v>
      </c>
      <c r="H150" s="28">
        <f aca="true" t="shared" si="34" ref="H150:H213">C150*D150*D150</f>
        <v>0</v>
      </c>
      <c r="I150" s="28">
        <f aca="true" t="shared" si="35" ref="I150:I213">C150*D150*D150*D150</f>
        <v>0</v>
      </c>
      <c r="J150" s="28">
        <f aca="true" t="shared" si="36" ref="J150:J213">C150*D150*D150*D150*D150</f>
        <v>0</v>
      </c>
      <c r="K150" s="28">
        <f aca="true" t="shared" si="37" ref="K150:K213">C150*E150*D150</f>
        <v>0</v>
      </c>
      <c r="L150" s="28">
        <f aca="true" t="shared" si="38" ref="L150:L213">C150*E150*D150*D150</f>
        <v>0</v>
      </c>
      <c r="M150" s="28">
        <f t="shared" si="32"/>
        <v>0.00028694337889027056</v>
      </c>
      <c r="N150" s="28">
        <f aca="true" t="shared" si="39" ref="N150:N213">C150*(M150-E150)^2</f>
        <v>0</v>
      </c>
      <c r="O150" s="11">
        <f aca="true" t="shared" si="40" ref="O150:O213">(C150*O$1-O$2*F150+O$3*H150)^2</f>
        <v>0</v>
      </c>
      <c r="P150" s="28">
        <f aca="true" t="shared" si="41" ref="P150:P213">(-C150*O$2+O$4*F150-O$5*H150)^2</f>
        <v>0</v>
      </c>
      <c r="Q150" s="28">
        <f aca="true" t="shared" si="42" ref="Q150:Q213">+(C150*O$3-F150*O$5+H150*O$6)^2</f>
        <v>0</v>
      </c>
      <c r="R150">
        <f t="shared" si="33"/>
        <v>-0.00028694337889027056</v>
      </c>
    </row>
    <row r="151" spans="1:18" ht="12.75">
      <c r="A151" s="117"/>
      <c r="B151" s="117"/>
      <c r="C151" s="117"/>
      <c r="D151" s="119">
        <f t="shared" si="30"/>
        <v>0</v>
      </c>
      <c r="E151" s="119">
        <f t="shared" si="30"/>
        <v>0</v>
      </c>
      <c r="F151" s="28">
        <f t="shared" si="31"/>
        <v>0</v>
      </c>
      <c r="G151" s="28">
        <f t="shared" si="31"/>
        <v>0</v>
      </c>
      <c r="H151" s="28">
        <f t="shared" si="34"/>
        <v>0</v>
      </c>
      <c r="I151" s="28">
        <f t="shared" si="35"/>
        <v>0</v>
      </c>
      <c r="J151" s="28">
        <f t="shared" si="36"/>
        <v>0</v>
      </c>
      <c r="K151" s="28">
        <f t="shared" si="37"/>
        <v>0</v>
      </c>
      <c r="L151" s="28">
        <f t="shared" si="38"/>
        <v>0</v>
      </c>
      <c r="M151" s="28">
        <f t="shared" si="32"/>
        <v>0.00028694337889027056</v>
      </c>
      <c r="N151" s="28">
        <f t="shared" si="39"/>
        <v>0</v>
      </c>
      <c r="O151" s="11">
        <f t="shared" si="40"/>
        <v>0</v>
      </c>
      <c r="P151" s="28">
        <f t="shared" si="41"/>
        <v>0</v>
      </c>
      <c r="Q151" s="28">
        <f t="shared" si="42"/>
        <v>0</v>
      </c>
      <c r="R151">
        <f t="shared" si="33"/>
        <v>-0.00028694337889027056</v>
      </c>
    </row>
    <row r="152" spans="1:18" ht="12.75">
      <c r="A152" s="117"/>
      <c r="B152" s="117"/>
      <c r="C152" s="117"/>
      <c r="D152" s="119">
        <f t="shared" si="30"/>
        <v>0</v>
      </c>
      <c r="E152" s="119">
        <f t="shared" si="30"/>
        <v>0</v>
      </c>
      <c r="F152" s="28">
        <f t="shared" si="31"/>
        <v>0</v>
      </c>
      <c r="G152" s="28">
        <f t="shared" si="31"/>
        <v>0</v>
      </c>
      <c r="H152" s="28">
        <f t="shared" si="34"/>
        <v>0</v>
      </c>
      <c r="I152" s="28">
        <f t="shared" si="35"/>
        <v>0</v>
      </c>
      <c r="J152" s="28">
        <f t="shared" si="36"/>
        <v>0</v>
      </c>
      <c r="K152" s="28">
        <f t="shared" si="37"/>
        <v>0</v>
      </c>
      <c r="L152" s="28">
        <f t="shared" si="38"/>
        <v>0</v>
      </c>
      <c r="M152" s="28">
        <f t="shared" si="32"/>
        <v>0.00028694337889027056</v>
      </c>
      <c r="N152" s="28">
        <f t="shared" si="39"/>
        <v>0</v>
      </c>
      <c r="O152" s="11">
        <f t="shared" si="40"/>
        <v>0</v>
      </c>
      <c r="P152" s="28">
        <f t="shared" si="41"/>
        <v>0</v>
      </c>
      <c r="Q152" s="28">
        <f t="shared" si="42"/>
        <v>0</v>
      </c>
      <c r="R152">
        <f t="shared" si="33"/>
        <v>-0.00028694337889027056</v>
      </c>
    </row>
    <row r="153" spans="1:18" ht="12.75">
      <c r="A153" s="117"/>
      <c r="B153" s="117"/>
      <c r="C153" s="117"/>
      <c r="D153" s="119">
        <f t="shared" si="30"/>
        <v>0</v>
      </c>
      <c r="E153" s="119">
        <f t="shared" si="30"/>
        <v>0</v>
      </c>
      <c r="F153" s="28">
        <f t="shared" si="31"/>
        <v>0</v>
      </c>
      <c r="G153" s="28">
        <f t="shared" si="31"/>
        <v>0</v>
      </c>
      <c r="H153" s="28">
        <f t="shared" si="34"/>
        <v>0</v>
      </c>
      <c r="I153" s="28">
        <f t="shared" si="35"/>
        <v>0</v>
      </c>
      <c r="J153" s="28">
        <f t="shared" si="36"/>
        <v>0</v>
      </c>
      <c r="K153" s="28">
        <f t="shared" si="37"/>
        <v>0</v>
      </c>
      <c r="L153" s="28">
        <f t="shared" si="38"/>
        <v>0</v>
      </c>
      <c r="M153" s="28">
        <f t="shared" si="32"/>
        <v>0.00028694337889027056</v>
      </c>
      <c r="N153" s="28">
        <f t="shared" si="39"/>
        <v>0</v>
      </c>
      <c r="O153" s="11">
        <f t="shared" si="40"/>
        <v>0</v>
      </c>
      <c r="P153" s="28">
        <f t="shared" si="41"/>
        <v>0</v>
      </c>
      <c r="Q153" s="28">
        <f t="shared" si="42"/>
        <v>0</v>
      </c>
      <c r="R153">
        <f t="shared" si="33"/>
        <v>-0.00028694337889027056</v>
      </c>
    </row>
    <row r="154" spans="1:18" ht="12.75">
      <c r="A154" s="117"/>
      <c r="B154" s="117"/>
      <c r="C154" s="117"/>
      <c r="D154" s="119">
        <f t="shared" si="30"/>
        <v>0</v>
      </c>
      <c r="E154" s="119">
        <f t="shared" si="30"/>
        <v>0</v>
      </c>
      <c r="F154" s="28">
        <f t="shared" si="31"/>
        <v>0</v>
      </c>
      <c r="G154" s="28">
        <f t="shared" si="31"/>
        <v>0</v>
      </c>
      <c r="H154" s="28">
        <f t="shared" si="34"/>
        <v>0</v>
      </c>
      <c r="I154" s="28">
        <f t="shared" si="35"/>
        <v>0</v>
      </c>
      <c r="J154" s="28">
        <f t="shared" si="36"/>
        <v>0</v>
      </c>
      <c r="K154" s="28">
        <f t="shared" si="37"/>
        <v>0</v>
      </c>
      <c r="L154" s="28">
        <f t="shared" si="38"/>
        <v>0</v>
      </c>
      <c r="M154" s="28">
        <f t="shared" si="32"/>
        <v>0.00028694337889027056</v>
      </c>
      <c r="N154" s="28">
        <f t="shared" si="39"/>
        <v>0</v>
      </c>
      <c r="O154" s="11">
        <f t="shared" si="40"/>
        <v>0</v>
      </c>
      <c r="P154" s="28">
        <f t="shared" si="41"/>
        <v>0</v>
      </c>
      <c r="Q154" s="28">
        <f t="shared" si="42"/>
        <v>0</v>
      </c>
      <c r="R154">
        <f t="shared" si="33"/>
        <v>-0.00028694337889027056</v>
      </c>
    </row>
    <row r="155" spans="1:18" ht="12.75">
      <c r="A155" s="117"/>
      <c r="B155" s="117"/>
      <c r="C155" s="117"/>
      <c r="D155" s="119">
        <f t="shared" si="30"/>
        <v>0</v>
      </c>
      <c r="E155" s="119">
        <f t="shared" si="30"/>
        <v>0</v>
      </c>
      <c r="F155" s="28">
        <f t="shared" si="31"/>
        <v>0</v>
      </c>
      <c r="G155" s="28">
        <f t="shared" si="31"/>
        <v>0</v>
      </c>
      <c r="H155" s="28">
        <f t="shared" si="34"/>
        <v>0</v>
      </c>
      <c r="I155" s="28">
        <f t="shared" si="35"/>
        <v>0</v>
      </c>
      <c r="J155" s="28">
        <f t="shared" si="36"/>
        <v>0</v>
      </c>
      <c r="K155" s="28">
        <f t="shared" si="37"/>
        <v>0</v>
      </c>
      <c r="L155" s="28">
        <f t="shared" si="38"/>
        <v>0</v>
      </c>
      <c r="M155" s="28">
        <f t="shared" si="32"/>
        <v>0.00028694337889027056</v>
      </c>
      <c r="N155" s="28">
        <f t="shared" si="39"/>
        <v>0</v>
      </c>
      <c r="O155" s="11">
        <f t="shared" si="40"/>
        <v>0</v>
      </c>
      <c r="P155" s="28">
        <f t="shared" si="41"/>
        <v>0</v>
      </c>
      <c r="Q155" s="28">
        <f t="shared" si="42"/>
        <v>0</v>
      </c>
      <c r="R155">
        <f t="shared" si="33"/>
        <v>-0.00028694337889027056</v>
      </c>
    </row>
    <row r="156" spans="1:18" ht="12.75">
      <c r="A156" s="117"/>
      <c r="B156" s="117"/>
      <c r="C156" s="117"/>
      <c r="D156" s="119">
        <f t="shared" si="30"/>
        <v>0</v>
      </c>
      <c r="E156" s="119">
        <f t="shared" si="30"/>
        <v>0</v>
      </c>
      <c r="F156" s="28">
        <f t="shared" si="31"/>
        <v>0</v>
      </c>
      <c r="G156" s="28">
        <f t="shared" si="31"/>
        <v>0</v>
      </c>
      <c r="H156" s="28">
        <f t="shared" si="34"/>
        <v>0</v>
      </c>
      <c r="I156" s="28">
        <f t="shared" si="35"/>
        <v>0</v>
      </c>
      <c r="J156" s="28">
        <f t="shared" si="36"/>
        <v>0</v>
      </c>
      <c r="K156" s="28">
        <f t="shared" si="37"/>
        <v>0</v>
      </c>
      <c r="L156" s="28">
        <f t="shared" si="38"/>
        <v>0</v>
      </c>
      <c r="M156" s="28">
        <f t="shared" si="32"/>
        <v>0.00028694337889027056</v>
      </c>
      <c r="N156" s="28">
        <f t="shared" si="39"/>
        <v>0</v>
      </c>
      <c r="O156" s="11">
        <f t="shared" si="40"/>
        <v>0</v>
      </c>
      <c r="P156" s="28">
        <f t="shared" si="41"/>
        <v>0</v>
      </c>
      <c r="Q156" s="28">
        <f t="shared" si="42"/>
        <v>0</v>
      </c>
      <c r="R156">
        <f t="shared" si="33"/>
        <v>-0.00028694337889027056</v>
      </c>
    </row>
    <row r="157" spans="1:18" ht="12.75">
      <c r="A157" s="117"/>
      <c r="B157" s="117"/>
      <c r="C157" s="117"/>
      <c r="D157" s="119">
        <f t="shared" si="30"/>
        <v>0</v>
      </c>
      <c r="E157" s="119">
        <f t="shared" si="30"/>
        <v>0</v>
      </c>
      <c r="F157" s="28">
        <f t="shared" si="31"/>
        <v>0</v>
      </c>
      <c r="G157" s="28">
        <f t="shared" si="31"/>
        <v>0</v>
      </c>
      <c r="H157" s="28">
        <f t="shared" si="34"/>
        <v>0</v>
      </c>
      <c r="I157" s="28">
        <f t="shared" si="35"/>
        <v>0</v>
      </c>
      <c r="J157" s="28">
        <f t="shared" si="36"/>
        <v>0</v>
      </c>
      <c r="K157" s="28">
        <f t="shared" si="37"/>
        <v>0</v>
      </c>
      <c r="L157" s="28">
        <f t="shared" si="38"/>
        <v>0</v>
      </c>
      <c r="M157" s="28">
        <f t="shared" si="32"/>
        <v>0.00028694337889027056</v>
      </c>
      <c r="N157" s="28">
        <f t="shared" si="39"/>
        <v>0</v>
      </c>
      <c r="O157" s="11">
        <f t="shared" si="40"/>
        <v>0</v>
      </c>
      <c r="P157" s="28">
        <f t="shared" si="41"/>
        <v>0</v>
      </c>
      <c r="Q157" s="28">
        <f t="shared" si="42"/>
        <v>0</v>
      </c>
      <c r="R157">
        <f t="shared" si="33"/>
        <v>-0.00028694337889027056</v>
      </c>
    </row>
    <row r="158" spans="1:18" ht="12.75">
      <c r="A158" s="117"/>
      <c r="B158" s="117"/>
      <c r="C158" s="117"/>
      <c r="D158" s="119">
        <f t="shared" si="30"/>
        <v>0</v>
      </c>
      <c r="E158" s="119">
        <f t="shared" si="30"/>
        <v>0</v>
      </c>
      <c r="F158" s="28">
        <f t="shared" si="31"/>
        <v>0</v>
      </c>
      <c r="G158" s="28">
        <f t="shared" si="31"/>
        <v>0</v>
      </c>
      <c r="H158" s="28">
        <f t="shared" si="34"/>
        <v>0</v>
      </c>
      <c r="I158" s="28">
        <f t="shared" si="35"/>
        <v>0</v>
      </c>
      <c r="J158" s="28">
        <f t="shared" si="36"/>
        <v>0</v>
      </c>
      <c r="K158" s="28">
        <f t="shared" si="37"/>
        <v>0</v>
      </c>
      <c r="L158" s="28">
        <f t="shared" si="38"/>
        <v>0</v>
      </c>
      <c r="M158" s="28">
        <f t="shared" si="32"/>
        <v>0.00028694337889027056</v>
      </c>
      <c r="N158" s="28">
        <f t="shared" si="39"/>
        <v>0</v>
      </c>
      <c r="O158" s="11">
        <f t="shared" si="40"/>
        <v>0</v>
      </c>
      <c r="P158" s="28">
        <f t="shared" si="41"/>
        <v>0</v>
      </c>
      <c r="Q158" s="28">
        <f t="shared" si="42"/>
        <v>0</v>
      </c>
      <c r="R158">
        <f t="shared" si="33"/>
        <v>-0.00028694337889027056</v>
      </c>
    </row>
    <row r="159" spans="1:18" ht="12.75">
      <c r="A159" s="117"/>
      <c r="B159" s="117"/>
      <c r="C159" s="117"/>
      <c r="D159" s="119">
        <f t="shared" si="30"/>
        <v>0</v>
      </c>
      <c r="E159" s="119">
        <f t="shared" si="30"/>
        <v>0</v>
      </c>
      <c r="F159" s="28">
        <f t="shared" si="31"/>
        <v>0</v>
      </c>
      <c r="G159" s="28">
        <f t="shared" si="31"/>
        <v>0</v>
      </c>
      <c r="H159" s="28">
        <f t="shared" si="34"/>
        <v>0</v>
      </c>
      <c r="I159" s="28">
        <f t="shared" si="35"/>
        <v>0</v>
      </c>
      <c r="J159" s="28">
        <f t="shared" si="36"/>
        <v>0</v>
      </c>
      <c r="K159" s="28">
        <f t="shared" si="37"/>
        <v>0</v>
      </c>
      <c r="L159" s="28">
        <f t="shared" si="38"/>
        <v>0</v>
      </c>
      <c r="M159" s="28">
        <f t="shared" si="32"/>
        <v>0.00028694337889027056</v>
      </c>
      <c r="N159" s="28">
        <f t="shared" si="39"/>
        <v>0</v>
      </c>
      <c r="O159" s="11">
        <f t="shared" si="40"/>
        <v>0</v>
      </c>
      <c r="P159" s="28">
        <f t="shared" si="41"/>
        <v>0</v>
      </c>
      <c r="Q159" s="28">
        <f t="shared" si="42"/>
        <v>0</v>
      </c>
      <c r="R159">
        <f t="shared" si="33"/>
        <v>-0.00028694337889027056</v>
      </c>
    </row>
    <row r="160" spans="1:18" ht="12.75">
      <c r="A160" s="117"/>
      <c r="B160" s="117"/>
      <c r="C160" s="117"/>
      <c r="D160" s="119">
        <f t="shared" si="30"/>
        <v>0</v>
      </c>
      <c r="E160" s="119">
        <f t="shared" si="30"/>
        <v>0</v>
      </c>
      <c r="F160" s="28">
        <f t="shared" si="31"/>
        <v>0</v>
      </c>
      <c r="G160" s="28">
        <f t="shared" si="31"/>
        <v>0</v>
      </c>
      <c r="H160" s="28">
        <f t="shared" si="34"/>
        <v>0</v>
      </c>
      <c r="I160" s="28">
        <f t="shared" si="35"/>
        <v>0</v>
      </c>
      <c r="J160" s="28">
        <f t="shared" si="36"/>
        <v>0</v>
      </c>
      <c r="K160" s="28">
        <f t="shared" si="37"/>
        <v>0</v>
      </c>
      <c r="L160" s="28">
        <f t="shared" si="38"/>
        <v>0</v>
      </c>
      <c r="M160" s="28">
        <f t="shared" si="32"/>
        <v>0.00028694337889027056</v>
      </c>
      <c r="N160" s="28">
        <f t="shared" si="39"/>
        <v>0</v>
      </c>
      <c r="O160" s="11">
        <f t="shared" si="40"/>
        <v>0</v>
      </c>
      <c r="P160" s="28">
        <f t="shared" si="41"/>
        <v>0</v>
      </c>
      <c r="Q160" s="28">
        <f t="shared" si="42"/>
        <v>0</v>
      </c>
      <c r="R160">
        <f t="shared" si="33"/>
        <v>-0.00028694337889027056</v>
      </c>
    </row>
    <row r="161" spans="1:18" ht="12.75">
      <c r="A161" s="117"/>
      <c r="B161" s="117"/>
      <c r="C161" s="117"/>
      <c r="D161" s="119">
        <f t="shared" si="30"/>
        <v>0</v>
      </c>
      <c r="E161" s="119">
        <f t="shared" si="30"/>
        <v>0</v>
      </c>
      <c r="F161" s="28">
        <f t="shared" si="31"/>
        <v>0</v>
      </c>
      <c r="G161" s="28">
        <f t="shared" si="31"/>
        <v>0</v>
      </c>
      <c r="H161" s="28">
        <f t="shared" si="34"/>
        <v>0</v>
      </c>
      <c r="I161" s="28">
        <f t="shared" si="35"/>
        <v>0</v>
      </c>
      <c r="J161" s="28">
        <f t="shared" si="36"/>
        <v>0</v>
      </c>
      <c r="K161" s="28">
        <f t="shared" si="37"/>
        <v>0</v>
      </c>
      <c r="L161" s="28">
        <f t="shared" si="38"/>
        <v>0</v>
      </c>
      <c r="M161" s="28">
        <f t="shared" si="32"/>
        <v>0.00028694337889027056</v>
      </c>
      <c r="N161" s="28">
        <f t="shared" si="39"/>
        <v>0</v>
      </c>
      <c r="O161" s="11">
        <f t="shared" si="40"/>
        <v>0</v>
      </c>
      <c r="P161" s="28">
        <f t="shared" si="41"/>
        <v>0</v>
      </c>
      <c r="Q161" s="28">
        <f t="shared" si="42"/>
        <v>0</v>
      </c>
      <c r="R161">
        <f t="shared" si="33"/>
        <v>-0.00028694337889027056</v>
      </c>
    </row>
    <row r="162" spans="1:18" ht="12.75">
      <c r="A162" s="117"/>
      <c r="B162" s="117"/>
      <c r="C162" s="117"/>
      <c r="D162" s="119">
        <f t="shared" si="30"/>
        <v>0</v>
      </c>
      <c r="E162" s="119">
        <f t="shared" si="30"/>
        <v>0</v>
      </c>
      <c r="F162" s="28">
        <f t="shared" si="31"/>
        <v>0</v>
      </c>
      <c r="G162" s="28">
        <f t="shared" si="31"/>
        <v>0</v>
      </c>
      <c r="H162" s="28">
        <f t="shared" si="34"/>
        <v>0</v>
      </c>
      <c r="I162" s="28">
        <f t="shared" si="35"/>
        <v>0</v>
      </c>
      <c r="J162" s="28">
        <f t="shared" si="36"/>
        <v>0</v>
      </c>
      <c r="K162" s="28">
        <f t="shared" si="37"/>
        <v>0</v>
      </c>
      <c r="L162" s="28">
        <f t="shared" si="38"/>
        <v>0</v>
      </c>
      <c r="M162" s="28">
        <f t="shared" si="32"/>
        <v>0.00028694337889027056</v>
      </c>
      <c r="N162" s="28">
        <f t="shared" si="39"/>
        <v>0</v>
      </c>
      <c r="O162" s="11">
        <f t="shared" si="40"/>
        <v>0</v>
      </c>
      <c r="P162" s="28">
        <f t="shared" si="41"/>
        <v>0</v>
      </c>
      <c r="Q162" s="28">
        <f t="shared" si="42"/>
        <v>0</v>
      </c>
      <c r="R162">
        <f t="shared" si="33"/>
        <v>-0.00028694337889027056</v>
      </c>
    </row>
    <row r="163" spans="1:18" ht="12.75">
      <c r="A163" s="117"/>
      <c r="B163" s="117"/>
      <c r="C163" s="117"/>
      <c r="D163" s="119">
        <f t="shared" si="30"/>
        <v>0</v>
      </c>
      <c r="E163" s="119">
        <f t="shared" si="30"/>
        <v>0</v>
      </c>
      <c r="F163" s="28">
        <f t="shared" si="31"/>
        <v>0</v>
      </c>
      <c r="G163" s="28">
        <f t="shared" si="31"/>
        <v>0</v>
      </c>
      <c r="H163" s="28">
        <f t="shared" si="34"/>
        <v>0</v>
      </c>
      <c r="I163" s="28">
        <f t="shared" si="35"/>
        <v>0</v>
      </c>
      <c r="J163" s="28">
        <f t="shared" si="36"/>
        <v>0</v>
      </c>
      <c r="K163" s="28">
        <f t="shared" si="37"/>
        <v>0</v>
      </c>
      <c r="L163" s="28">
        <f t="shared" si="38"/>
        <v>0</v>
      </c>
      <c r="M163" s="28">
        <f t="shared" si="32"/>
        <v>0.00028694337889027056</v>
      </c>
      <c r="N163" s="28">
        <f t="shared" si="39"/>
        <v>0</v>
      </c>
      <c r="O163" s="11">
        <f t="shared" si="40"/>
        <v>0</v>
      </c>
      <c r="P163" s="28">
        <f t="shared" si="41"/>
        <v>0</v>
      </c>
      <c r="Q163" s="28">
        <f t="shared" si="42"/>
        <v>0</v>
      </c>
      <c r="R163">
        <f t="shared" si="33"/>
        <v>-0.00028694337889027056</v>
      </c>
    </row>
    <row r="164" spans="1:18" ht="12.75">
      <c r="A164" s="117"/>
      <c r="B164" s="117"/>
      <c r="C164" s="117"/>
      <c r="D164" s="119">
        <f t="shared" si="30"/>
        <v>0</v>
      </c>
      <c r="E164" s="119">
        <f t="shared" si="30"/>
        <v>0</v>
      </c>
      <c r="F164" s="28">
        <f t="shared" si="31"/>
        <v>0</v>
      </c>
      <c r="G164" s="28">
        <f t="shared" si="31"/>
        <v>0</v>
      </c>
      <c r="H164" s="28">
        <f t="shared" si="34"/>
        <v>0</v>
      </c>
      <c r="I164" s="28">
        <f t="shared" si="35"/>
        <v>0</v>
      </c>
      <c r="J164" s="28">
        <f t="shared" si="36"/>
        <v>0</v>
      </c>
      <c r="K164" s="28">
        <f t="shared" si="37"/>
        <v>0</v>
      </c>
      <c r="L164" s="28">
        <f t="shared" si="38"/>
        <v>0</v>
      </c>
      <c r="M164" s="28">
        <f t="shared" si="32"/>
        <v>0.00028694337889027056</v>
      </c>
      <c r="N164" s="28">
        <f t="shared" si="39"/>
        <v>0</v>
      </c>
      <c r="O164" s="11">
        <f t="shared" si="40"/>
        <v>0</v>
      </c>
      <c r="P164" s="28">
        <f t="shared" si="41"/>
        <v>0</v>
      </c>
      <c r="Q164" s="28">
        <f t="shared" si="42"/>
        <v>0</v>
      </c>
      <c r="R164">
        <f t="shared" si="33"/>
        <v>-0.00028694337889027056</v>
      </c>
    </row>
    <row r="165" spans="1:18" ht="12.75">
      <c r="A165" s="117"/>
      <c r="B165" s="117"/>
      <c r="C165" s="117"/>
      <c r="D165" s="119">
        <f t="shared" si="30"/>
        <v>0</v>
      </c>
      <c r="E165" s="119">
        <f t="shared" si="30"/>
        <v>0</v>
      </c>
      <c r="F165" s="28">
        <f t="shared" si="31"/>
        <v>0</v>
      </c>
      <c r="G165" s="28">
        <f t="shared" si="31"/>
        <v>0</v>
      </c>
      <c r="H165" s="28">
        <f t="shared" si="34"/>
        <v>0</v>
      </c>
      <c r="I165" s="28">
        <f t="shared" si="35"/>
        <v>0</v>
      </c>
      <c r="J165" s="28">
        <f t="shared" si="36"/>
        <v>0</v>
      </c>
      <c r="K165" s="28">
        <f t="shared" si="37"/>
        <v>0</v>
      </c>
      <c r="L165" s="28">
        <f t="shared" si="38"/>
        <v>0</v>
      </c>
      <c r="M165" s="28">
        <f t="shared" si="32"/>
        <v>0.00028694337889027056</v>
      </c>
      <c r="N165" s="28">
        <f t="shared" si="39"/>
        <v>0</v>
      </c>
      <c r="O165" s="11">
        <f t="shared" si="40"/>
        <v>0</v>
      </c>
      <c r="P165" s="28">
        <f t="shared" si="41"/>
        <v>0</v>
      </c>
      <c r="Q165" s="28">
        <f t="shared" si="42"/>
        <v>0</v>
      </c>
      <c r="R165">
        <f t="shared" si="33"/>
        <v>-0.00028694337889027056</v>
      </c>
    </row>
    <row r="166" spans="1:18" ht="12.75">
      <c r="A166" s="117"/>
      <c r="B166" s="117"/>
      <c r="C166" s="117"/>
      <c r="D166" s="119">
        <f t="shared" si="30"/>
        <v>0</v>
      </c>
      <c r="E166" s="119">
        <f t="shared" si="30"/>
        <v>0</v>
      </c>
      <c r="F166" s="28">
        <f t="shared" si="31"/>
        <v>0</v>
      </c>
      <c r="G166" s="28">
        <f t="shared" si="31"/>
        <v>0</v>
      </c>
      <c r="H166" s="28">
        <f t="shared" si="34"/>
        <v>0</v>
      </c>
      <c r="I166" s="28">
        <f t="shared" si="35"/>
        <v>0</v>
      </c>
      <c r="J166" s="28">
        <f t="shared" si="36"/>
        <v>0</v>
      </c>
      <c r="K166" s="28">
        <f t="shared" si="37"/>
        <v>0</v>
      </c>
      <c r="L166" s="28">
        <f t="shared" si="38"/>
        <v>0</v>
      </c>
      <c r="M166" s="28">
        <f t="shared" si="32"/>
        <v>0.00028694337889027056</v>
      </c>
      <c r="N166" s="28">
        <f t="shared" si="39"/>
        <v>0</v>
      </c>
      <c r="O166" s="11">
        <f t="shared" si="40"/>
        <v>0</v>
      </c>
      <c r="P166" s="28">
        <f t="shared" si="41"/>
        <v>0</v>
      </c>
      <c r="Q166" s="28">
        <f t="shared" si="42"/>
        <v>0</v>
      </c>
      <c r="R166">
        <f t="shared" si="33"/>
        <v>-0.00028694337889027056</v>
      </c>
    </row>
    <row r="167" spans="1:18" ht="12.75">
      <c r="A167" s="117"/>
      <c r="B167" s="117"/>
      <c r="C167" s="117"/>
      <c r="D167" s="119">
        <f t="shared" si="30"/>
        <v>0</v>
      </c>
      <c r="E167" s="119">
        <f t="shared" si="30"/>
        <v>0</v>
      </c>
      <c r="F167" s="28">
        <f t="shared" si="31"/>
        <v>0</v>
      </c>
      <c r="G167" s="28">
        <f t="shared" si="31"/>
        <v>0</v>
      </c>
      <c r="H167" s="28">
        <f t="shared" si="34"/>
        <v>0</v>
      </c>
      <c r="I167" s="28">
        <f t="shared" si="35"/>
        <v>0</v>
      </c>
      <c r="J167" s="28">
        <f t="shared" si="36"/>
        <v>0</v>
      </c>
      <c r="K167" s="28">
        <f t="shared" si="37"/>
        <v>0</v>
      </c>
      <c r="L167" s="28">
        <f t="shared" si="38"/>
        <v>0</v>
      </c>
      <c r="M167" s="28">
        <f t="shared" si="32"/>
        <v>0.00028694337889027056</v>
      </c>
      <c r="N167" s="28">
        <f t="shared" si="39"/>
        <v>0</v>
      </c>
      <c r="O167" s="11">
        <f t="shared" si="40"/>
        <v>0</v>
      </c>
      <c r="P167" s="28">
        <f t="shared" si="41"/>
        <v>0</v>
      </c>
      <c r="Q167" s="28">
        <f t="shared" si="42"/>
        <v>0</v>
      </c>
      <c r="R167">
        <f t="shared" si="33"/>
        <v>-0.00028694337889027056</v>
      </c>
    </row>
    <row r="168" spans="1:18" ht="12.75">
      <c r="A168" s="117"/>
      <c r="B168" s="117"/>
      <c r="C168" s="117"/>
      <c r="D168" s="119">
        <f t="shared" si="30"/>
        <v>0</v>
      </c>
      <c r="E168" s="119">
        <f t="shared" si="30"/>
        <v>0</v>
      </c>
      <c r="F168" s="28">
        <f t="shared" si="31"/>
        <v>0</v>
      </c>
      <c r="G168" s="28">
        <f t="shared" si="31"/>
        <v>0</v>
      </c>
      <c r="H168" s="28">
        <f t="shared" si="34"/>
        <v>0</v>
      </c>
      <c r="I168" s="28">
        <f t="shared" si="35"/>
        <v>0</v>
      </c>
      <c r="J168" s="28">
        <f t="shared" si="36"/>
        <v>0</v>
      </c>
      <c r="K168" s="28">
        <f t="shared" si="37"/>
        <v>0</v>
      </c>
      <c r="L168" s="28">
        <f t="shared" si="38"/>
        <v>0</v>
      </c>
      <c r="M168" s="28">
        <f t="shared" si="32"/>
        <v>0.00028694337889027056</v>
      </c>
      <c r="N168" s="28">
        <f t="shared" si="39"/>
        <v>0</v>
      </c>
      <c r="O168" s="11">
        <f t="shared" si="40"/>
        <v>0</v>
      </c>
      <c r="P168" s="28">
        <f t="shared" si="41"/>
        <v>0</v>
      </c>
      <c r="Q168" s="28">
        <f t="shared" si="42"/>
        <v>0</v>
      </c>
      <c r="R168">
        <f t="shared" si="33"/>
        <v>-0.00028694337889027056</v>
      </c>
    </row>
    <row r="169" spans="1:18" ht="12.75">
      <c r="A169" s="117"/>
      <c r="B169" s="117"/>
      <c r="C169" s="117"/>
      <c r="D169" s="119">
        <f t="shared" si="30"/>
        <v>0</v>
      </c>
      <c r="E169" s="119">
        <f t="shared" si="30"/>
        <v>0</v>
      </c>
      <c r="F169" s="28">
        <f t="shared" si="31"/>
        <v>0</v>
      </c>
      <c r="G169" s="28">
        <f t="shared" si="31"/>
        <v>0</v>
      </c>
      <c r="H169" s="28">
        <f t="shared" si="34"/>
        <v>0</v>
      </c>
      <c r="I169" s="28">
        <f t="shared" si="35"/>
        <v>0</v>
      </c>
      <c r="J169" s="28">
        <f t="shared" si="36"/>
        <v>0</v>
      </c>
      <c r="K169" s="28">
        <f t="shared" si="37"/>
        <v>0</v>
      </c>
      <c r="L169" s="28">
        <f t="shared" si="38"/>
        <v>0</v>
      </c>
      <c r="M169" s="28">
        <f t="shared" si="32"/>
        <v>0.00028694337889027056</v>
      </c>
      <c r="N169" s="28">
        <f t="shared" si="39"/>
        <v>0</v>
      </c>
      <c r="O169" s="11">
        <f t="shared" si="40"/>
        <v>0</v>
      </c>
      <c r="P169" s="28">
        <f t="shared" si="41"/>
        <v>0</v>
      </c>
      <c r="Q169" s="28">
        <f t="shared" si="42"/>
        <v>0</v>
      </c>
      <c r="R169">
        <f t="shared" si="33"/>
        <v>-0.00028694337889027056</v>
      </c>
    </row>
    <row r="170" spans="1:18" ht="12.75">
      <c r="A170" s="117"/>
      <c r="B170" s="117"/>
      <c r="C170" s="117"/>
      <c r="D170" s="119">
        <f t="shared" si="30"/>
        <v>0</v>
      </c>
      <c r="E170" s="119">
        <f t="shared" si="30"/>
        <v>0</v>
      </c>
      <c r="F170" s="28">
        <f t="shared" si="31"/>
        <v>0</v>
      </c>
      <c r="G170" s="28">
        <f t="shared" si="31"/>
        <v>0</v>
      </c>
      <c r="H170" s="28">
        <f t="shared" si="34"/>
        <v>0</v>
      </c>
      <c r="I170" s="28">
        <f t="shared" si="35"/>
        <v>0</v>
      </c>
      <c r="J170" s="28">
        <f t="shared" si="36"/>
        <v>0</v>
      </c>
      <c r="K170" s="28">
        <f t="shared" si="37"/>
        <v>0</v>
      </c>
      <c r="L170" s="28">
        <f t="shared" si="38"/>
        <v>0</v>
      </c>
      <c r="M170" s="28">
        <f t="shared" si="32"/>
        <v>0.00028694337889027056</v>
      </c>
      <c r="N170" s="28">
        <f t="shared" si="39"/>
        <v>0</v>
      </c>
      <c r="O170" s="11">
        <f t="shared" si="40"/>
        <v>0</v>
      </c>
      <c r="P170" s="28">
        <f t="shared" si="41"/>
        <v>0</v>
      </c>
      <c r="Q170" s="28">
        <f t="shared" si="42"/>
        <v>0</v>
      </c>
      <c r="R170">
        <f t="shared" si="33"/>
        <v>-0.00028694337889027056</v>
      </c>
    </row>
    <row r="171" spans="1:18" ht="12.75">
      <c r="A171" s="117"/>
      <c r="B171" s="117"/>
      <c r="C171" s="117"/>
      <c r="D171" s="119">
        <f t="shared" si="30"/>
        <v>0</v>
      </c>
      <c r="E171" s="119">
        <f t="shared" si="30"/>
        <v>0</v>
      </c>
      <c r="F171" s="28">
        <f t="shared" si="31"/>
        <v>0</v>
      </c>
      <c r="G171" s="28">
        <f t="shared" si="31"/>
        <v>0</v>
      </c>
      <c r="H171" s="28">
        <f t="shared" si="34"/>
        <v>0</v>
      </c>
      <c r="I171" s="28">
        <f t="shared" si="35"/>
        <v>0</v>
      </c>
      <c r="J171" s="28">
        <f t="shared" si="36"/>
        <v>0</v>
      </c>
      <c r="K171" s="28">
        <f t="shared" si="37"/>
        <v>0</v>
      </c>
      <c r="L171" s="28">
        <f t="shared" si="38"/>
        <v>0</v>
      </c>
      <c r="M171" s="28">
        <f t="shared" si="32"/>
        <v>0.00028694337889027056</v>
      </c>
      <c r="N171" s="28">
        <f t="shared" si="39"/>
        <v>0</v>
      </c>
      <c r="O171" s="11">
        <f t="shared" si="40"/>
        <v>0</v>
      </c>
      <c r="P171" s="28">
        <f t="shared" si="41"/>
        <v>0</v>
      </c>
      <c r="Q171" s="28">
        <f t="shared" si="42"/>
        <v>0</v>
      </c>
      <c r="R171">
        <f t="shared" si="33"/>
        <v>-0.00028694337889027056</v>
      </c>
    </row>
    <row r="172" spans="1:18" ht="12.75">
      <c r="A172" s="117"/>
      <c r="B172" s="117"/>
      <c r="C172" s="117"/>
      <c r="D172" s="119">
        <f t="shared" si="30"/>
        <v>0</v>
      </c>
      <c r="E172" s="119">
        <f t="shared" si="30"/>
        <v>0</v>
      </c>
      <c r="F172" s="28">
        <f t="shared" si="31"/>
        <v>0</v>
      </c>
      <c r="G172" s="28">
        <f t="shared" si="31"/>
        <v>0</v>
      </c>
      <c r="H172" s="28">
        <f t="shared" si="34"/>
        <v>0</v>
      </c>
      <c r="I172" s="28">
        <f t="shared" si="35"/>
        <v>0</v>
      </c>
      <c r="J172" s="28">
        <f t="shared" si="36"/>
        <v>0</v>
      </c>
      <c r="K172" s="28">
        <f t="shared" si="37"/>
        <v>0</v>
      </c>
      <c r="L172" s="28">
        <f t="shared" si="38"/>
        <v>0</v>
      </c>
      <c r="M172" s="28">
        <f t="shared" si="32"/>
        <v>0.00028694337889027056</v>
      </c>
      <c r="N172" s="28">
        <f t="shared" si="39"/>
        <v>0</v>
      </c>
      <c r="O172" s="11">
        <f t="shared" si="40"/>
        <v>0</v>
      </c>
      <c r="P172" s="28">
        <f t="shared" si="41"/>
        <v>0</v>
      </c>
      <c r="Q172" s="28">
        <f t="shared" si="42"/>
        <v>0</v>
      </c>
      <c r="R172">
        <f t="shared" si="33"/>
        <v>-0.00028694337889027056</v>
      </c>
    </row>
    <row r="173" spans="1:18" ht="12.75">
      <c r="A173" s="117"/>
      <c r="B173" s="117"/>
      <c r="C173" s="117"/>
      <c r="D173" s="119">
        <f t="shared" si="30"/>
        <v>0</v>
      </c>
      <c r="E173" s="119">
        <f t="shared" si="30"/>
        <v>0</v>
      </c>
      <c r="F173" s="28">
        <f t="shared" si="31"/>
        <v>0</v>
      </c>
      <c r="G173" s="28">
        <f t="shared" si="31"/>
        <v>0</v>
      </c>
      <c r="H173" s="28">
        <f t="shared" si="34"/>
        <v>0</v>
      </c>
      <c r="I173" s="28">
        <f t="shared" si="35"/>
        <v>0</v>
      </c>
      <c r="J173" s="28">
        <f t="shared" si="36"/>
        <v>0</v>
      </c>
      <c r="K173" s="28">
        <f t="shared" si="37"/>
        <v>0</v>
      </c>
      <c r="L173" s="28">
        <f t="shared" si="38"/>
        <v>0</v>
      </c>
      <c r="M173" s="28">
        <f t="shared" si="32"/>
        <v>0.00028694337889027056</v>
      </c>
      <c r="N173" s="28">
        <f t="shared" si="39"/>
        <v>0</v>
      </c>
      <c r="O173" s="11">
        <f t="shared" si="40"/>
        <v>0</v>
      </c>
      <c r="P173" s="28">
        <f t="shared" si="41"/>
        <v>0</v>
      </c>
      <c r="Q173" s="28">
        <f t="shared" si="42"/>
        <v>0</v>
      </c>
      <c r="R173">
        <f t="shared" si="33"/>
        <v>-0.00028694337889027056</v>
      </c>
    </row>
    <row r="174" spans="1:18" ht="12.75">
      <c r="A174" s="117"/>
      <c r="B174" s="117"/>
      <c r="C174" s="117"/>
      <c r="D174" s="119">
        <f t="shared" si="30"/>
        <v>0</v>
      </c>
      <c r="E174" s="119">
        <f t="shared" si="30"/>
        <v>0</v>
      </c>
      <c r="F174" s="28">
        <f t="shared" si="31"/>
        <v>0</v>
      </c>
      <c r="G174" s="28">
        <f t="shared" si="31"/>
        <v>0</v>
      </c>
      <c r="H174" s="28">
        <f t="shared" si="34"/>
        <v>0</v>
      </c>
      <c r="I174" s="28">
        <f t="shared" si="35"/>
        <v>0</v>
      </c>
      <c r="J174" s="28">
        <f t="shared" si="36"/>
        <v>0</v>
      </c>
      <c r="K174" s="28">
        <f t="shared" si="37"/>
        <v>0</v>
      </c>
      <c r="L174" s="28">
        <f t="shared" si="38"/>
        <v>0</v>
      </c>
      <c r="M174" s="28">
        <f t="shared" si="32"/>
        <v>0.00028694337889027056</v>
      </c>
      <c r="N174" s="28">
        <f t="shared" si="39"/>
        <v>0</v>
      </c>
      <c r="O174" s="11">
        <f t="shared" si="40"/>
        <v>0</v>
      </c>
      <c r="P174" s="28">
        <f t="shared" si="41"/>
        <v>0</v>
      </c>
      <c r="Q174" s="28">
        <f t="shared" si="42"/>
        <v>0</v>
      </c>
      <c r="R174">
        <f t="shared" si="33"/>
        <v>-0.00028694337889027056</v>
      </c>
    </row>
    <row r="175" spans="1:18" ht="12.75">
      <c r="A175" s="117"/>
      <c r="B175" s="117"/>
      <c r="C175" s="117"/>
      <c r="D175" s="119">
        <f t="shared" si="30"/>
        <v>0</v>
      </c>
      <c r="E175" s="119">
        <f t="shared" si="30"/>
        <v>0</v>
      </c>
      <c r="F175" s="28">
        <f t="shared" si="31"/>
        <v>0</v>
      </c>
      <c r="G175" s="28">
        <f t="shared" si="31"/>
        <v>0</v>
      </c>
      <c r="H175" s="28">
        <f t="shared" si="34"/>
        <v>0</v>
      </c>
      <c r="I175" s="28">
        <f t="shared" si="35"/>
        <v>0</v>
      </c>
      <c r="J175" s="28">
        <f t="shared" si="36"/>
        <v>0</v>
      </c>
      <c r="K175" s="28">
        <f t="shared" si="37"/>
        <v>0</v>
      </c>
      <c r="L175" s="28">
        <f t="shared" si="38"/>
        <v>0</v>
      </c>
      <c r="M175" s="28">
        <f t="shared" si="32"/>
        <v>0.00028694337889027056</v>
      </c>
      <c r="N175" s="28">
        <f t="shared" si="39"/>
        <v>0</v>
      </c>
      <c r="O175" s="11">
        <f t="shared" si="40"/>
        <v>0</v>
      </c>
      <c r="P175" s="28">
        <f t="shared" si="41"/>
        <v>0</v>
      </c>
      <c r="Q175" s="28">
        <f t="shared" si="42"/>
        <v>0</v>
      </c>
      <c r="R175">
        <f t="shared" si="33"/>
        <v>-0.00028694337889027056</v>
      </c>
    </row>
    <row r="176" spans="1:18" ht="12.75">
      <c r="A176" s="117"/>
      <c r="B176" s="117"/>
      <c r="C176" s="117"/>
      <c r="D176" s="119">
        <f t="shared" si="30"/>
        <v>0</v>
      </c>
      <c r="E176" s="119">
        <f t="shared" si="30"/>
        <v>0</v>
      </c>
      <c r="F176" s="28">
        <f t="shared" si="31"/>
        <v>0</v>
      </c>
      <c r="G176" s="28">
        <f t="shared" si="31"/>
        <v>0</v>
      </c>
      <c r="H176" s="28">
        <f t="shared" si="34"/>
        <v>0</v>
      </c>
      <c r="I176" s="28">
        <f t="shared" si="35"/>
        <v>0</v>
      </c>
      <c r="J176" s="28">
        <f t="shared" si="36"/>
        <v>0</v>
      </c>
      <c r="K176" s="28">
        <f t="shared" si="37"/>
        <v>0</v>
      </c>
      <c r="L176" s="28">
        <f t="shared" si="38"/>
        <v>0</v>
      </c>
      <c r="M176" s="28">
        <f t="shared" si="32"/>
        <v>0.00028694337889027056</v>
      </c>
      <c r="N176" s="28">
        <f t="shared" si="39"/>
        <v>0</v>
      </c>
      <c r="O176" s="11">
        <f t="shared" si="40"/>
        <v>0</v>
      </c>
      <c r="P176" s="28">
        <f t="shared" si="41"/>
        <v>0</v>
      </c>
      <c r="Q176" s="28">
        <f t="shared" si="42"/>
        <v>0</v>
      </c>
      <c r="R176">
        <f t="shared" si="33"/>
        <v>-0.00028694337889027056</v>
      </c>
    </row>
    <row r="177" spans="1:18" ht="12.75">
      <c r="A177" s="117"/>
      <c r="B177" s="117"/>
      <c r="C177" s="117"/>
      <c r="D177" s="119">
        <f t="shared" si="30"/>
        <v>0</v>
      </c>
      <c r="E177" s="119">
        <f t="shared" si="30"/>
        <v>0</v>
      </c>
      <c r="F177" s="28">
        <f t="shared" si="31"/>
        <v>0</v>
      </c>
      <c r="G177" s="28">
        <f t="shared" si="31"/>
        <v>0</v>
      </c>
      <c r="H177" s="28">
        <f t="shared" si="34"/>
        <v>0</v>
      </c>
      <c r="I177" s="28">
        <f t="shared" si="35"/>
        <v>0</v>
      </c>
      <c r="J177" s="28">
        <f t="shared" si="36"/>
        <v>0</v>
      </c>
      <c r="K177" s="28">
        <f t="shared" si="37"/>
        <v>0</v>
      </c>
      <c r="L177" s="28">
        <f t="shared" si="38"/>
        <v>0</v>
      </c>
      <c r="M177" s="28">
        <f t="shared" si="32"/>
        <v>0.00028694337889027056</v>
      </c>
      <c r="N177" s="28">
        <f t="shared" si="39"/>
        <v>0</v>
      </c>
      <c r="O177" s="11">
        <f t="shared" si="40"/>
        <v>0</v>
      </c>
      <c r="P177" s="28">
        <f t="shared" si="41"/>
        <v>0</v>
      </c>
      <c r="Q177" s="28">
        <f t="shared" si="42"/>
        <v>0</v>
      </c>
      <c r="R177">
        <f t="shared" si="33"/>
        <v>-0.00028694337889027056</v>
      </c>
    </row>
    <row r="178" spans="1:18" ht="12.75">
      <c r="A178" s="117"/>
      <c r="B178" s="117"/>
      <c r="C178" s="117"/>
      <c r="D178" s="119">
        <f t="shared" si="30"/>
        <v>0</v>
      </c>
      <c r="E178" s="119">
        <f t="shared" si="30"/>
        <v>0</v>
      </c>
      <c r="F178" s="28">
        <f t="shared" si="31"/>
        <v>0</v>
      </c>
      <c r="G178" s="28">
        <f t="shared" si="31"/>
        <v>0</v>
      </c>
      <c r="H178" s="28">
        <f t="shared" si="34"/>
        <v>0</v>
      </c>
      <c r="I178" s="28">
        <f t="shared" si="35"/>
        <v>0</v>
      </c>
      <c r="J178" s="28">
        <f t="shared" si="36"/>
        <v>0</v>
      </c>
      <c r="K178" s="28">
        <f t="shared" si="37"/>
        <v>0</v>
      </c>
      <c r="L178" s="28">
        <f t="shared" si="38"/>
        <v>0</v>
      </c>
      <c r="M178" s="28">
        <f t="shared" si="32"/>
        <v>0.00028694337889027056</v>
      </c>
      <c r="N178" s="28">
        <f t="shared" si="39"/>
        <v>0</v>
      </c>
      <c r="O178" s="11">
        <f t="shared" si="40"/>
        <v>0</v>
      </c>
      <c r="P178" s="28">
        <f t="shared" si="41"/>
        <v>0</v>
      </c>
      <c r="Q178" s="28">
        <f t="shared" si="42"/>
        <v>0</v>
      </c>
      <c r="R178">
        <f t="shared" si="33"/>
        <v>-0.00028694337889027056</v>
      </c>
    </row>
    <row r="179" spans="1:18" ht="12.75">
      <c r="A179" s="117"/>
      <c r="B179" s="117"/>
      <c r="C179" s="117"/>
      <c r="D179" s="119">
        <f t="shared" si="30"/>
        <v>0</v>
      </c>
      <c r="E179" s="119">
        <f t="shared" si="30"/>
        <v>0</v>
      </c>
      <c r="F179" s="28">
        <f t="shared" si="31"/>
        <v>0</v>
      </c>
      <c r="G179" s="28">
        <f t="shared" si="31"/>
        <v>0</v>
      </c>
      <c r="H179" s="28">
        <f t="shared" si="34"/>
        <v>0</v>
      </c>
      <c r="I179" s="28">
        <f t="shared" si="35"/>
        <v>0</v>
      </c>
      <c r="J179" s="28">
        <f t="shared" si="36"/>
        <v>0</v>
      </c>
      <c r="K179" s="28">
        <f t="shared" si="37"/>
        <v>0</v>
      </c>
      <c r="L179" s="28">
        <f t="shared" si="38"/>
        <v>0</v>
      </c>
      <c r="M179" s="28">
        <f t="shared" si="32"/>
        <v>0.00028694337889027056</v>
      </c>
      <c r="N179" s="28">
        <f t="shared" si="39"/>
        <v>0</v>
      </c>
      <c r="O179" s="11">
        <f t="shared" si="40"/>
        <v>0</v>
      </c>
      <c r="P179" s="28">
        <f t="shared" si="41"/>
        <v>0</v>
      </c>
      <c r="Q179" s="28">
        <f t="shared" si="42"/>
        <v>0</v>
      </c>
      <c r="R179">
        <f t="shared" si="33"/>
        <v>-0.00028694337889027056</v>
      </c>
    </row>
    <row r="180" spans="1:18" ht="12.75">
      <c r="A180" s="117"/>
      <c r="B180" s="117"/>
      <c r="C180" s="117"/>
      <c r="D180" s="119">
        <f t="shared" si="30"/>
        <v>0</v>
      </c>
      <c r="E180" s="119">
        <f t="shared" si="30"/>
        <v>0</v>
      </c>
      <c r="F180" s="28">
        <f t="shared" si="31"/>
        <v>0</v>
      </c>
      <c r="G180" s="28">
        <f t="shared" si="31"/>
        <v>0</v>
      </c>
      <c r="H180" s="28">
        <f t="shared" si="34"/>
        <v>0</v>
      </c>
      <c r="I180" s="28">
        <f t="shared" si="35"/>
        <v>0</v>
      </c>
      <c r="J180" s="28">
        <f t="shared" si="36"/>
        <v>0</v>
      </c>
      <c r="K180" s="28">
        <f t="shared" si="37"/>
        <v>0</v>
      </c>
      <c r="L180" s="28">
        <f t="shared" si="38"/>
        <v>0</v>
      </c>
      <c r="M180" s="28">
        <f t="shared" si="32"/>
        <v>0.00028694337889027056</v>
      </c>
      <c r="N180" s="28">
        <f t="shared" si="39"/>
        <v>0</v>
      </c>
      <c r="O180" s="11">
        <f t="shared" si="40"/>
        <v>0</v>
      </c>
      <c r="P180" s="28">
        <f t="shared" si="41"/>
        <v>0</v>
      </c>
      <c r="Q180" s="28">
        <f t="shared" si="42"/>
        <v>0</v>
      </c>
      <c r="R180">
        <f t="shared" si="33"/>
        <v>-0.00028694337889027056</v>
      </c>
    </row>
    <row r="181" spans="1:18" ht="12.75">
      <c r="A181" s="117"/>
      <c r="B181" s="117"/>
      <c r="C181" s="117"/>
      <c r="D181" s="119">
        <f t="shared" si="30"/>
        <v>0</v>
      </c>
      <c r="E181" s="119">
        <f t="shared" si="30"/>
        <v>0</v>
      </c>
      <c r="F181" s="28">
        <f t="shared" si="31"/>
        <v>0</v>
      </c>
      <c r="G181" s="28">
        <f t="shared" si="31"/>
        <v>0</v>
      </c>
      <c r="H181" s="28">
        <f t="shared" si="34"/>
        <v>0</v>
      </c>
      <c r="I181" s="28">
        <f t="shared" si="35"/>
        <v>0</v>
      </c>
      <c r="J181" s="28">
        <f t="shared" si="36"/>
        <v>0</v>
      </c>
      <c r="K181" s="28">
        <f t="shared" si="37"/>
        <v>0</v>
      </c>
      <c r="L181" s="28">
        <f t="shared" si="38"/>
        <v>0</v>
      </c>
      <c r="M181" s="28">
        <f t="shared" si="32"/>
        <v>0.00028694337889027056</v>
      </c>
      <c r="N181" s="28">
        <f t="shared" si="39"/>
        <v>0</v>
      </c>
      <c r="O181" s="11">
        <f t="shared" si="40"/>
        <v>0</v>
      </c>
      <c r="P181" s="28">
        <f t="shared" si="41"/>
        <v>0</v>
      </c>
      <c r="Q181" s="28">
        <f t="shared" si="42"/>
        <v>0</v>
      </c>
      <c r="R181">
        <f t="shared" si="33"/>
        <v>-0.00028694337889027056</v>
      </c>
    </row>
    <row r="182" spans="1:18" ht="12.75">
      <c r="A182" s="117"/>
      <c r="B182" s="117"/>
      <c r="C182" s="117"/>
      <c r="D182" s="119">
        <f t="shared" si="30"/>
        <v>0</v>
      </c>
      <c r="E182" s="119">
        <f t="shared" si="30"/>
        <v>0</v>
      </c>
      <c r="F182" s="28">
        <f t="shared" si="31"/>
        <v>0</v>
      </c>
      <c r="G182" s="28">
        <f t="shared" si="31"/>
        <v>0</v>
      </c>
      <c r="H182" s="28">
        <f t="shared" si="34"/>
        <v>0</v>
      </c>
      <c r="I182" s="28">
        <f t="shared" si="35"/>
        <v>0</v>
      </c>
      <c r="J182" s="28">
        <f t="shared" si="36"/>
        <v>0</v>
      </c>
      <c r="K182" s="28">
        <f t="shared" si="37"/>
        <v>0</v>
      </c>
      <c r="L182" s="28">
        <f t="shared" si="38"/>
        <v>0</v>
      </c>
      <c r="M182" s="28">
        <f t="shared" si="32"/>
        <v>0.00028694337889027056</v>
      </c>
      <c r="N182" s="28">
        <f t="shared" si="39"/>
        <v>0</v>
      </c>
      <c r="O182" s="11">
        <f t="shared" si="40"/>
        <v>0</v>
      </c>
      <c r="P182" s="28">
        <f t="shared" si="41"/>
        <v>0</v>
      </c>
      <c r="Q182" s="28">
        <f t="shared" si="42"/>
        <v>0</v>
      </c>
      <c r="R182">
        <f t="shared" si="33"/>
        <v>-0.00028694337889027056</v>
      </c>
    </row>
    <row r="183" spans="1:18" ht="12.75">
      <c r="A183" s="117"/>
      <c r="B183" s="117"/>
      <c r="C183" s="117"/>
      <c r="D183" s="119">
        <f t="shared" si="30"/>
        <v>0</v>
      </c>
      <c r="E183" s="119">
        <f t="shared" si="30"/>
        <v>0</v>
      </c>
      <c r="F183" s="28">
        <f t="shared" si="31"/>
        <v>0</v>
      </c>
      <c r="G183" s="28">
        <f t="shared" si="31"/>
        <v>0</v>
      </c>
      <c r="H183" s="28">
        <f t="shared" si="34"/>
        <v>0</v>
      </c>
      <c r="I183" s="28">
        <f t="shared" si="35"/>
        <v>0</v>
      </c>
      <c r="J183" s="28">
        <f t="shared" si="36"/>
        <v>0</v>
      </c>
      <c r="K183" s="28">
        <f t="shared" si="37"/>
        <v>0</v>
      </c>
      <c r="L183" s="28">
        <f t="shared" si="38"/>
        <v>0</v>
      </c>
      <c r="M183" s="28">
        <f t="shared" si="32"/>
        <v>0.00028694337889027056</v>
      </c>
      <c r="N183" s="28">
        <f t="shared" si="39"/>
        <v>0</v>
      </c>
      <c r="O183" s="11">
        <f t="shared" si="40"/>
        <v>0</v>
      </c>
      <c r="P183" s="28">
        <f t="shared" si="41"/>
        <v>0</v>
      </c>
      <c r="Q183" s="28">
        <f t="shared" si="42"/>
        <v>0</v>
      </c>
      <c r="R183">
        <f t="shared" si="33"/>
        <v>-0.00028694337889027056</v>
      </c>
    </row>
    <row r="184" spans="1:18" ht="12.75">
      <c r="A184" s="117"/>
      <c r="B184" s="117"/>
      <c r="C184" s="117"/>
      <c r="D184" s="119">
        <f t="shared" si="30"/>
        <v>0</v>
      </c>
      <c r="E184" s="119">
        <f t="shared" si="30"/>
        <v>0</v>
      </c>
      <c r="F184" s="28">
        <f t="shared" si="31"/>
        <v>0</v>
      </c>
      <c r="G184" s="28">
        <f t="shared" si="31"/>
        <v>0</v>
      </c>
      <c r="H184" s="28">
        <f t="shared" si="34"/>
        <v>0</v>
      </c>
      <c r="I184" s="28">
        <f t="shared" si="35"/>
        <v>0</v>
      </c>
      <c r="J184" s="28">
        <f t="shared" si="36"/>
        <v>0</v>
      </c>
      <c r="K184" s="28">
        <f t="shared" si="37"/>
        <v>0</v>
      </c>
      <c r="L184" s="28">
        <f t="shared" si="38"/>
        <v>0</v>
      </c>
      <c r="M184" s="28">
        <f t="shared" si="32"/>
        <v>0.00028694337889027056</v>
      </c>
      <c r="N184" s="28">
        <f t="shared" si="39"/>
        <v>0</v>
      </c>
      <c r="O184" s="11">
        <f t="shared" si="40"/>
        <v>0</v>
      </c>
      <c r="P184" s="28">
        <f t="shared" si="41"/>
        <v>0</v>
      </c>
      <c r="Q184" s="28">
        <f t="shared" si="42"/>
        <v>0</v>
      </c>
      <c r="R184">
        <f t="shared" si="33"/>
        <v>-0.00028694337889027056</v>
      </c>
    </row>
    <row r="185" spans="1:18" ht="12.75">
      <c r="A185" s="117"/>
      <c r="B185" s="117"/>
      <c r="C185" s="117"/>
      <c r="D185" s="119">
        <f t="shared" si="30"/>
        <v>0</v>
      </c>
      <c r="E185" s="119">
        <f t="shared" si="30"/>
        <v>0</v>
      </c>
      <c r="F185" s="28">
        <f t="shared" si="31"/>
        <v>0</v>
      </c>
      <c r="G185" s="28">
        <f t="shared" si="31"/>
        <v>0</v>
      </c>
      <c r="H185" s="28">
        <f t="shared" si="34"/>
        <v>0</v>
      </c>
      <c r="I185" s="28">
        <f t="shared" si="35"/>
        <v>0</v>
      </c>
      <c r="J185" s="28">
        <f t="shared" si="36"/>
        <v>0</v>
      </c>
      <c r="K185" s="28">
        <f t="shared" si="37"/>
        <v>0</v>
      </c>
      <c r="L185" s="28">
        <f t="shared" si="38"/>
        <v>0</v>
      </c>
      <c r="M185" s="28">
        <f t="shared" si="32"/>
        <v>0.00028694337889027056</v>
      </c>
      <c r="N185" s="28">
        <f t="shared" si="39"/>
        <v>0</v>
      </c>
      <c r="O185" s="11">
        <f t="shared" si="40"/>
        <v>0</v>
      </c>
      <c r="P185" s="28">
        <f t="shared" si="41"/>
        <v>0</v>
      </c>
      <c r="Q185" s="28">
        <f t="shared" si="42"/>
        <v>0</v>
      </c>
      <c r="R185">
        <f t="shared" si="33"/>
        <v>-0.00028694337889027056</v>
      </c>
    </row>
    <row r="186" spans="1:18" ht="12.75">
      <c r="A186" s="117"/>
      <c r="B186" s="117"/>
      <c r="C186" s="117"/>
      <c r="D186" s="119">
        <f t="shared" si="30"/>
        <v>0</v>
      </c>
      <c r="E186" s="119">
        <f t="shared" si="30"/>
        <v>0</v>
      </c>
      <c r="F186" s="28">
        <f t="shared" si="31"/>
        <v>0</v>
      </c>
      <c r="G186" s="28">
        <f t="shared" si="31"/>
        <v>0</v>
      </c>
      <c r="H186" s="28">
        <f t="shared" si="34"/>
        <v>0</v>
      </c>
      <c r="I186" s="28">
        <f t="shared" si="35"/>
        <v>0</v>
      </c>
      <c r="J186" s="28">
        <f t="shared" si="36"/>
        <v>0</v>
      </c>
      <c r="K186" s="28">
        <f t="shared" si="37"/>
        <v>0</v>
      </c>
      <c r="L186" s="28">
        <f t="shared" si="38"/>
        <v>0</v>
      </c>
      <c r="M186" s="28">
        <f t="shared" si="32"/>
        <v>0.00028694337889027056</v>
      </c>
      <c r="N186" s="28">
        <f t="shared" si="39"/>
        <v>0</v>
      </c>
      <c r="O186" s="11">
        <f t="shared" si="40"/>
        <v>0</v>
      </c>
      <c r="P186" s="28">
        <f t="shared" si="41"/>
        <v>0</v>
      </c>
      <c r="Q186" s="28">
        <f t="shared" si="42"/>
        <v>0</v>
      </c>
      <c r="R186">
        <f t="shared" si="33"/>
        <v>-0.00028694337889027056</v>
      </c>
    </row>
    <row r="187" spans="1:18" ht="12.75">
      <c r="A187" s="117"/>
      <c r="B187" s="117"/>
      <c r="C187" s="117"/>
      <c r="D187" s="119">
        <f t="shared" si="30"/>
        <v>0</v>
      </c>
      <c r="E187" s="119">
        <f t="shared" si="30"/>
        <v>0</v>
      </c>
      <c r="F187" s="28">
        <f t="shared" si="31"/>
        <v>0</v>
      </c>
      <c r="G187" s="28">
        <f t="shared" si="31"/>
        <v>0</v>
      </c>
      <c r="H187" s="28">
        <f t="shared" si="34"/>
        <v>0</v>
      </c>
      <c r="I187" s="28">
        <f t="shared" si="35"/>
        <v>0</v>
      </c>
      <c r="J187" s="28">
        <f t="shared" si="36"/>
        <v>0</v>
      </c>
      <c r="K187" s="28">
        <f t="shared" si="37"/>
        <v>0</v>
      </c>
      <c r="L187" s="28">
        <f t="shared" si="38"/>
        <v>0</v>
      </c>
      <c r="M187" s="28">
        <f t="shared" si="32"/>
        <v>0.00028694337889027056</v>
      </c>
      <c r="N187" s="28">
        <f t="shared" si="39"/>
        <v>0</v>
      </c>
      <c r="O187" s="11">
        <f t="shared" si="40"/>
        <v>0</v>
      </c>
      <c r="P187" s="28">
        <f t="shared" si="41"/>
        <v>0</v>
      </c>
      <c r="Q187" s="28">
        <f t="shared" si="42"/>
        <v>0</v>
      </c>
      <c r="R187">
        <f t="shared" si="33"/>
        <v>-0.00028694337889027056</v>
      </c>
    </row>
    <row r="188" spans="1:18" ht="12.75">
      <c r="A188" s="117"/>
      <c r="B188" s="117"/>
      <c r="C188" s="117"/>
      <c r="D188" s="119">
        <f t="shared" si="30"/>
        <v>0</v>
      </c>
      <c r="E188" s="119">
        <f t="shared" si="30"/>
        <v>0</v>
      </c>
      <c r="F188" s="28">
        <f t="shared" si="31"/>
        <v>0</v>
      </c>
      <c r="G188" s="28">
        <f t="shared" si="31"/>
        <v>0</v>
      </c>
      <c r="H188" s="28">
        <f t="shared" si="34"/>
        <v>0</v>
      </c>
      <c r="I188" s="28">
        <f t="shared" si="35"/>
        <v>0</v>
      </c>
      <c r="J188" s="28">
        <f t="shared" si="36"/>
        <v>0</v>
      </c>
      <c r="K188" s="28">
        <f t="shared" si="37"/>
        <v>0</v>
      </c>
      <c r="L188" s="28">
        <f t="shared" si="38"/>
        <v>0</v>
      </c>
      <c r="M188" s="28">
        <f t="shared" si="32"/>
        <v>0.00028694337889027056</v>
      </c>
      <c r="N188" s="28">
        <f t="shared" si="39"/>
        <v>0</v>
      </c>
      <c r="O188" s="11">
        <f t="shared" si="40"/>
        <v>0</v>
      </c>
      <c r="P188" s="28">
        <f t="shared" si="41"/>
        <v>0</v>
      </c>
      <c r="Q188" s="28">
        <f t="shared" si="42"/>
        <v>0</v>
      </c>
      <c r="R188">
        <f t="shared" si="33"/>
        <v>-0.00028694337889027056</v>
      </c>
    </row>
    <row r="189" spans="1:18" ht="12.75">
      <c r="A189" s="117"/>
      <c r="B189" s="117"/>
      <c r="C189" s="117"/>
      <c r="D189" s="119">
        <f t="shared" si="30"/>
        <v>0</v>
      </c>
      <c r="E189" s="119">
        <f t="shared" si="30"/>
        <v>0</v>
      </c>
      <c r="F189" s="28">
        <f t="shared" si="31"/>
        <v>0</v>
      </c>
      <c r="G189" s="28">
        <f t="shared" si="31"/>
        <v>0</v>
      </c>
      <c r="H189" s="28">
        <f t="shared" si="34"/>
        <v>0</v>
      </c>
      <c r="I189" s="28">
        <f t="shared" si="35"/>
        <v>0</v>
      </c>
      <c r="J189" s="28">
        <f t="shared" si="36"/>
        <v>0</v>
      </c>
      <c r="K189" s="28">
        <f t="shared" si="37"/>
        <v>0</v>
      </c>
      <c r="L189" s="28">
        <f t="shared" si="38"/>
        <v>0</v>
      </c>
      <c r="M189" s="28">
        <f t="shared" si="32"/>
        <v>0.00028694337889027056</v>
      </c>
      <c r="N189" s="28">
        <f t="shared" si="39"/>
        <v>0</v>
      </c>
      <c r="O189" s="11">
        <f t="shared" si="40"/>
        <v>0</v>
      </c>
      <c r="P189" s="28">
        <f t="shared" si="41"/>
        <v>0</v>
      </c>
      <c r="Q189" s="28">
        <f t="shared" si="42"/>
        <v>0</v>
      </c>
      <c r="R189">
        <f t="shared" si="33"/>
        <v>-0.00028694337889027056</v>
      </c>
    </row>
    <row r="190" spans="1:18" ht="12.75">
      <c r="A190" s="117"/>
      <c r="B190" s="117"/>
      <c r="C190" s="117"/>
      <c r="D190" s="119">
        <f t="shared" si="30"/>
        <v>0</v>
      </c>
      <c r="E190" s="119">
        <f t="shared" si="30"/>
        <v>0</v>
      </c>
      <c r="F190" s="28">
        <f t="shared" si="31"/>
        <v>0</v>
      </c>
      <c r="G190" s="28">
        <f t="shared" si="31"/>
        <v>0</v>
      </c>
      <c r="H190" s="28">
        <f t="shared" si="34"/>
        <v>0</v>
      </c>
      <c r="I190" s="28">
        <f t="shared" si="35"/>
        <v>0</v>
      </c>
      <c r="J190" s="28">
        <f t="shared" si="36"/>
        <v>0</v>
      </c>
      <c r="K190" s="28">
        <f t="shared" si="37"/>
        <v>0</v>
      </c>
      <c r="L190" s="28">
        <f t="shared" si="38"/>
        <v>0</v>
      </c>
      <c r="M190" s="28">
        <f t="shared" si="32"/>
        <v>0.00028694337889027056</v>
      </c>
      <c r="N190" s="28">
        <f t="shared" si="39"/>
        <v>0</v>
      </c>
      <c r="O190" s="11">
        <f t="shared" si="40"/>
        <v>0</v>
      </c>
      <c r="P190" s="28">
        <f t="shared" si="41"/>
        <v>0</v>
      </c>
      <c r="Q190" s="28">
        <f t="shared" si="42"/>
        <v>0</v>
      </c>
      <c r="R190">
        <f t="shared" si="33"/>
        <v>-0.00028694337889027056</v>
      </c>
    </row>
    <row r="191" spans="1:18" ht="12.75">
      <c r="A191" s="117"/>
      <c r="B191" s="117"/>
      <c r="C191" s="117"/>
      <c r="D191" s="119">
        <f t="shared" si="30"/>
        <v>0</v>
      </c>
      <c r="E191" s="119">
        <f t="shared" si="30"/>
        <v>0</v>
      </c>
      <c r="F191" s="28">
        <f t="shared" si="31"/>
        <v>0</v>
      </c>
      <c r="G191" s="28">
        <f t="shared" si="31"/>
        <v>0</v>
      </c>
      <c r="H191" s="28">
        <f t="shared" si="34"/>
        <v>0</v>
      </c>
      <c r="I191" s="28">
        <f t="shared" si="35"/>
        <v>0</v>
      </c>
      <c r="J191" s="28">
        <f t="shared" si="36"/>
        <v>0</v>
      </c>
      <c r="K191" s="28">
        <f t="shared" si="37"/>
        <v>0</v>
      </c>
      <c r="L191" s="28">
        <f t="shared" si="38"/>
        <v>0</v>
      </c>
      <c r="M191" s="28">
        <f t="shared" si="32"/>
        <v>0.00028694337889027056</v>
      </c>
      <c r="N191" s="28">
        <f t="shared" si="39"/>
        <v>0</v>
      </c>
      <c r="O191" s="11">
        <f t="shared" si="40"/>
        <v>0</v>
      </c>
      <c r="P191" s="28">
        <f t="shared" si="41"/>
        <v>0</v>
      </c>
      <c r="Q191" s="28">
        <f t="shared" si="42"/>
        <v>0</v>
      </c>
      <c r="R191">
        <f t="shared" si="33"/>
        <v>-0.00028694337889027056</v>
      </c>
    </row>
    <row r="192" spans="1:18" ht="12.75">
      <c r="A192" s="117"/>
      <c r="B192" s="117"/>
      <c r="C192" s="117"/>
      <c r="D192" s="119">
        <f t="shared" si="30"/>
        <v>0</v>
      </c>
      <c r="E192" s="119">
        <f t="shared" si="30"/>
        <v>0</v>
      </c>
      <c r="F192" s="28">
        <f t="shared" si="31"/>
        <v>0</v>
      </c>
      <c r="G192" s="28">
        <f t="shared" si="31"/>
        <v>0</v>
      </c>
      <c r="H192" s="28">
        <f t="shared" si="34"/>
        <v>0</v>
      </c>
      <c r="I192" s="28">
        <f t="shared" si="35"/>
        <v>0</v>
      </c>
      <c r="J192" s="28">
        <f t="shared" si="36"/>
        <v>0</v>
      </c>
      <c r="K192" s="28">
        <f t="shared" si="37"/>
        <v>0</v>
      </c>
      <c r="L192" s="28">
        <f t="shared" si="38"/>
        <v>0</v>
      </c>
      <c r="M192" s="28">
        <f t="shared" si="32"/>
        <v>0.00028694337889027056</v>
      </c>
      <c r="N192" s="28">
        <f t="shared" si="39"/>
        <v>0</v>
      </c>
      <c r="O192" s="11">
        <f t="shared" si="40"/>
        <v>0</v>
      </c>
      <c r="P192" s="28">
        <f t="shared" si="41"/>
        <v>0</v>
      </c>
      <c r="Q192" s="28">
        <f t="shared" si="42"/>
        <v>0</v>
      </c>
      <c r="R192">
        <f t="shared" si="33"/>
        <v>-0.00028694337889027056</v>
      </c>
    </row>
    <row r="193" spans="1:18" ht="12.75">
      <c r="A193" s="117"/>
      <c r="B193" s="117"/>
      <c r="C193" s="117"/>
      <c r="D193" s="119">
        <f t="shared" si="30"/>
        <v>0</v>
      </c>
      <c r="E193" s="119">
        <f t="shared" si="30"/>
        <v>0</v>
      </c>
      <c r="F193" s="28">
        <f t="shared" si="31"/>
        <v>0</v>
      </c>
      <c r="G193" s="28">
        <f t="shared" si="31"/>
        <v>0</v>
      </c>
      <c r="H193" s="28">
        <f t="shared" si="34"/>
        <v>0</v>
      </c>
      <c r="I193" s="28">
        <f t="shared" si="35"/>
        <v>0</v>
      </c>
      <c r="J193" s="28">
        <f t="shared" si="36"/>
        <v>0</v>
      </c>
      <c r="K193" s="28">
        <f t="shared" si="37"/>
        <v>0</v>
      </c>
      <c r="L193" s="28">
        <f t="shared" si="38"/>
        <v>0</v>
      </c>
      <c r="M193" s="28">
        <f t="shared" si="32"/>
        <v>0.00028694337889027056</v>
      </c>
      <c r="N193" s="28">
        <f t="shared" si="39"/>
        <v>0</v>
      </c>
      <c r="O193" s="11">
        <f t="shared" si="40"/>
        <v>0</v>
      </c>
      <c r="P193" s="28">
        <f t="shared" si="41"/>
        <v>0</v>
      </c>
      <c r="Q193" s="28">
        <f t="shared" si="42"/>
        <v>0</v>
      </c>
      <c r="R193">
        <f t="shared" si="33"/>
        <v>-0.00028694337889027056</v>
      </c>
    </row>
    <row r="194" spans="1:18" ht="12.75">
      <c r="A194" s="117"/>
      <c r="B194" s="117"/>
      <c r="C194" s="117"/>
      <c r="D194" s="119">
        <f t="shared" si="30"/>
        <v>0</v>
      </c>
      <c r="E194" s="119">
        <f t="shared" si="30"/>
        <v>0</v>
      </c>
      <c r="F194" s="28">
        <f t="shared" si="31"/>
        <v>0</v>
      </c>
      <c r="G194" s="28">
        <f t="shared" si="31"/>
        <v>0</v>
      </c>
      <c r="H194" s="28">
        <f t="shared" si="34"/>
        <v>0</v>
      </c>
      <c r="I194" s="28">
        <f t="shared" si="35"/>
        <v>0</v>
      </c>
      <c r="J194" s="28">
        <f t="shared" si="36"/>
        <v>0</v>
      </c>
      <c r="K194" s="28">
        <f t="shared" si="37"/>
        <v>0</v>
      </c>
      <c r="L194" s="28">
        <f t="shared" si="38"/>
        <v>0</v>
      </c>
      <c r="M194" s="28">
        <f t="shared" si="32"/>
        <v>0.00028694337889027056</v>
      </c>
      <c r="N194" s="28">
        <f t="shared" si="39"/>
        <v>0</v>
      </c>
      <c r="O194" s="11">
        <f t="shared" si="40"/>
        <v>0</v>
      </c>
      <c r="P194" s="28">
        <f t="shared" si="41"/>
        <v>0</v>
      </c>
      <c r="Q194" s="28">
        <f t="shared" si="42"/>
        <v>0</v>
      </c>
      <c r="R194">
        <f t="shared" si="33"/>
        <v>-0.00028694337889027056</v>
      </c>
    </row>
    <row r="195" spans="1:18" ht="12.75">
      <c r="A195" s="117"/>
      <c r="B195" s="117"/>
      <c r="C195" s="117"/>
      <c r="D195" s="119">
        <f t="shared" si="30"/>
        <v>0</v>
      </c>
      <c r="E195" s="119">
        <f t="shared" si="30"/>
        <v>0</v>
      </c>
      <c r="F195" s="28">
        <f t="shared" si="31"/>
        <v>0</v>
      </c>
      <c r="G195" s="28">
        <f t="shared" si="31"/>
        <v>0</v>
      </c>
      <c r="H195" s="28">
        <f t="shared" si="34"/>
        <v>0</v>
      </c>
      <c r="I195" s="28">
        <f t="shared" si="35"/>
        <v>0</v>
      </c>
      <c r="J195" s="28">
        <f t="shared" si="36"/>
        <v>0</v>
      </c>
      <c r="K195" s="28">
        <f t="shared" si="37"/>
        <v>0</v>
      </c>
      <c r="L195" s="28">
        <f t="shared" si="38"/>
        <v>0</v>
      </c>
      <c r="M195" s="28">
        <f t="shared" si="32"/>
        <v>0.00028694337889027056</v>
      </c>
      <c r="N195" s="28">
        <f t="shared" si="39"/>
        <v>0</v>
      </c>
      <c r="O195" s="11">
        <f t="shared" si="40"/>
        <v>0</v>
      </c>
      <c r="P195" s="28">
        <f t="shared" si="41"/>
        <v>0</v>
      </c>
      <c r="Q195" s="28">
        <f t="shared" si="42"/>
        <v>0</v>
      </c>
      <c r="R195">
        <f t="shared" si="33"/>
        <v>-0.00028694337889027056</v>
      </c>
    </row>
    <row r="196" spans="1:18" ht="12.75">
      <c r="A196" s="117"/>
      <c r="B196" s="117"/>
      <c r="C196" s="117"/>
      <c r="D196" s="119">
        <f t="shared" si="30"/>
        <v>0</v>
      </c>
      <c r="E196" s="119">
        <f t="shared" si="30"/>
        <v>0</v>
      </c>
      <c r="F196" s="28">
        <f t="shared" si="31"/>
        <v>0</v>
      </c>
      <c r="G196" s="28">
        <f t="shared" si="31"/>
        <v>0</v>
      </c>
      <c r="H196" s="28">
        <f t="shared" si="34"/>
        <v>0</v>
      </c>
      <c r="I196" s="28">
        <f t="shared" si="35"/>
        <v>0</v>
      </c>
      <c r="J196" s="28">
        <f t="shared" si="36"/>
        <v>0</v>
      </c>
      <c r="K196" s="28">
        <f t="shared" si="37"/>
        <v>0</v>
      </c>
      <c r="L196" s="28">
        <f t="shared" si="38"/>
        <v>0</v>
      </c>
      <c r="M196" s="28">
        <f t="shared" si="32"/>
        <v>0.00028694337889027056</v>
      </c>
      <c r="N196" s="28">
        <f t="shared" si="39"/>
        <v>0</v>
      </c>
      <c r="O196" s="11">
        <f t="shared" si="40"/>
        <v>0</v>
      </c>
      <c r="P196" s="28">
        <f t="shared" si="41"/>
        <v>0</v>
      </c>
      <c r="Q196" s="28">
        <f t="shared" si="42"/>
        <v>0</v>
      </c>
      <c r="R196">
        <f t="shared" si="33"/>
        <v>-0.00028694337889027056</v>
      </c>
    </row>
    <row r="197" spans="1:18" ht="12.75">
      <c r="A197" s="117"/>
      <c r="B197" s="117"/>
      <c r="C197" s="117"/>
      <c r="D197" s="119">
        <f t="shared" si="30"/>
        <v>0</v>
      </c>
      <c r="E197" s="119">
        <f t="shared" si="30"/>
        <v>0</v>
      </c>
      <c r="F197" s="28">
        <f t="shared" si="31"/>
        <v>0</v>
      </c>
      <c r="G197" s="28">
        <f t="shared" si="31"/>
        <v>0</v>
      </c>
      <c r="H197" s="28">
        <f t="shared" si="34"/>
        <v>0</v>
      </c>
      <c r="I197" s="28">
        <f t="shared" si="35"/>
        <v>0</v>
      </c>
      <c r="J197" s="28">
        <f t="shared" si="36"/>
        <v>0</v>
      </c>
      <c r="K197" s="28">
        <f t="shared" si="37"/>
        <v>0</v>
      </c>
      <c r="L197" s="28">
        <f t="shared" si="38"/>
        <v>0</v>
      </c>
      <c r="M197" s="28">
        <f t="shared" si="32"/>
        <v>0.00028694337889027056</v>
      </c>
      <c r="N197" s="28">
        <f t="shared" si="39"/>
        <v>0</v>
      </c>
      <c r="O197" s="11">
        <f t="shared" si="40"/>
        <v>0</v>
      </c>
      <c r="P197" s="28">
        <f t="shared" si="41"/>
        <v>0</v>
      </c>
      <c r="Q197" s="28">
        <f t="shared" si="42"/>
        <v>0</v>
      </c>
      <c r="R197">
        <f t="shared" si="33"/>
        <v>-0.00028694337889027056</v>
      </c>
    </row>
    <row r="198" spans="1:18" ht="12.75">
      <c r="A198" s="117"/>
      <c r="B198" s="117"/>
      <c r="C198" s="117"/>
      <c r="D198" s="119">
        <f t="shared" si="30"/>
        <v>0</v>
      </c>
      <c r="E198" s="119">
        <f t="shared" si="30"/>
        <v>0</v>
      </c>
      <c r="F198" s="28">
        <f t="shared" si="31"/>
        <v>0</v>
      </c>
      <c r="G198" s="28">
        <f t="shared" si="31"/>
        <v>0</v>
      </c>
      <c r="H198" s="28">
        <f t="shared" si="34"/>
        <v>0</v>
      </c>
      <c r="I198" s="28">
        <f t="shared" si="35"/>
        <v>0</v>
      </c>
      <c r="J198" s="28">
        <f t="shared" si="36"/>
        <v>0</v>
      </c>
      <c r="K198" s="28">
        <f t="shared" si="37"/>
        <v>0</v>
      </c>
      <c r="L198" s="28">
        <f t="shared" si="38"/>
        <v>0</v>
      </c>
      <c r="M198" s="28">
        <f t="shared" si="32"/>
        <v>0.00028694337889027056</v>
      </c>
      <c r="N198" s="28">
        <f t="shared" si="39"/>
        <v>0</v>
      </c>
      <c r="O198" s="11">
        <f t="shared" si="40"/>
        <v>0</v>
      </c>
      <c r="P198" s="28">
        <f t="shared" si="41"/>
        <v>0</v>
      </c>
      <c r="Q198" s="28">
        <f t="shared" si="42"/>
        <v>0</v>
      </c>
      <c r="R198">
        <f t="shared" si="33"/>
        <v>-0.00028694337889027056</v>
      </c>
    </row>
    <row r="199" spans="1:18" ht="12.75">
      <c r="A199" s="117"/>
      <c r="B199" s="117"/>
      <c r="C199" s="117"/>
      <c r="D199" s="119">
        <f t="shared" si="30"/>
        <v>0</v>
      </c>
      <c r="E199" s="119">
        <f t="shared" si="30"/>
        <v>0</v>
      </c>
      <c r="F199" s="28">
        <f t="shared" si="31"/>
        <v>0</v>
      </c>
      <c r="G199" s="28">
        <f t="shared" si="31"/>
        <v>0</v>
      </c>
      <c r="H199" s="28">
        <f t="shared" si="34"/>
        <v>0</v>
      </c>
      <c r="I199" s="28">
        <f t="shared" si="35"/>
        <v>0</v>
      </c>
      <c r="J199" s="28">
        <f t="shared" si="36"/>
        <v>0</v>
      </c>
      <c r="K199" s="28">
        <f t="shared" si="37"/>
        <v>0</v>
      </c>
      <c r="L199" s="28">
        <f t="shared" si="38"/>
        <v>0</v>
      </c>
      <c r="M199" s="28">
        <f t="shared" si="32"/>
        <v>0.00028694337889027056</v>
      </c>
      <c r="N199" s="28">
        <f t="shared" si="39"/>
        <v>0</v>
      </c>
      <c r="O199" s="11">
        <f t="shared" si="40"/>
        <v>0</v>
      </c>
      <c r="P199" s="28">
        <f t="shared" si="41"/>
        <v>0</v>
      </c>
      <c r="Q199" s="28">
        <f t="shared" si="42"/>
        <v>0</v>
      </c>
      <c r="R199">
        <f t="shared" si="33"/>
        <v>-0.00028694337889027056</v>
      </c>
    </row>
    <row r="200" spans="1:18" ht="12.75">
      <c r="A200" s="117"/>
      <c r="B200" s="117"/>
      <c r="C200" s="117"/>
      <c r="D200" s="119">
        <f t="shared" si="30"/>
        <v>0</v>
      </c>
      <c r="E200" s="119">
        <f t="shared" si="30"/>
        <v>0</v>
      </c>
      <c r="F200" s="28">
        <f t="shared" si="31"/>
        <v>0</v>
      </c>
      <c r="G200" s="28">
        <f t="shared" si="31"/>
        <v>0</v>
      </c>
      <c r="H200" s="28">
        <f t="shared" si="34"/>
        <v>0</v>
      </c>
      <c r="I200" s="28">
        <f t="shared" si="35"/>
        <v>0</v>
      </c>
      <c r="J200" s="28">
        <f t="shared" si="36"/>
        <v>0</v>
      </c>
      <c r="K200" s="28">
        <f t="shared" si="37"/>
        <v>0</v>
      </c>
      <c r="L200" s="28">
        <f t="shared" si="38"/>
        <v>0</v>
      </c>
      <c r="M200" s="28">
        <f t="shared" si="32"/>
        <v>0.00028694337889027056</v>
      </c>
      <c r="N200" s="28">
        <f t="shared" si="39"/>
        <v>0</v>
      </c>
      <c r="O200" s="11">
        <f t="shared" si="40"/>
        <v>0</v>
      </c>
      <c r="P200" s="28">
        <f t="shared" si="41"/>
        <v>0</v>
      </c>
      <c r="Q200" s="28">
        <f t="shared" si="42"/>
        <v>0</v>
      </c>
      <c r="R200">
        <f t="shared" si="33"/>
        <v>-0.00028694337889027056</v>
      </c>
    </row>
    <row r="201" spans="1:18" ht="12.75">
      <c r="A201" s="117"/>
      <c r="B201" s="117"/>
      <c r="C201" s="117"/>
      <c r="D201" s="119">
        <f t="shared" si="30"/>
        <v>0</v>
      </c>
      <c r="E201" s="119">
        <f t="shared" si="30"/>
        <v>0</v>
      </c>
      <c r="F201" s="28">
        <f t="shared" si="31"/>
        <v>0</v>
      </c>
      <c r="G201" s="28">
        <f t="shared" si="31"/>
        <v>0</v>
      </c>
      <c r="H201" s="28">
        <f t="shared" si="34"/>
        <v>0</v>
      </c>
      <c r="I201" s="28">
        <f t="shared" si="35"/>
        <v>0</v>
      </c>
      <c r="J201" s="28">
        <f t="shared" si="36"/>
        <v>0</v>
      </c>
      <c r="K201" s="28">
        <f t="shared" si="37"/>
        <v>0</v>
      </c>
      <c r="L201" s="28">
        <f t="shared" si="38"/>
        <v>0</v>
      </c>
      <c r="M201" s="28">
        <f t="shared" si="32"/>
        <v>0.00028694337889027056</v>
      </c>
      <c r="N201" s="28">
        <f t="shared" si="39"/>
        <v>0</v>
      </c>
      <c r="O201" s="11">
        <f t="shared" si="40"/>
        <v>0</v>
      </c>
      <c r="P201" s="28">
        <f t="shared" si="41"/>
        <v>0</v>
      </c>
      <c r="Q201" s="28">
        <f t="shared" si="42"/>
        <v>0</v>
      </c>
      <c r="R201">
        <f t="shared" si="33"/>
        <v>-0.00028694337889027056</v>
      </c>
    </row>
    <row r="202" spans="1:18" ht="12.75">
      <c r="A202" s="117"/>
      <c r="B202" s="117"/>
      <c r="C202" s="117"/>
      <c r="D202" s="119">
        <f t="shared" si="30"/>
        <v>0</v>
      </c>
      <c r="E202" s="119">
        <f t="shared" si="30"/>
        <v>0</v>
      </c>
      <c r="F202" s="28">
        <f t="shared" si="31"/>
        <v>0</v>
      </c>
      <c r="G202" s="28">
        <f t="shared" si="31"/>
        <v>0</v>
      </c>
      <c r="H202" s="28">
        <f t="shared" si="34"/>
        <v>0</v>
      </c>
      <c r="I202" s="28">
        <f t="shared" si="35"/>
        <v>0</v>
      </c>
      <c r="J202" s="28">
        <f t="shared" si="36"/>
        <v>0</v>
      </c>
      <c r="K202" s="28">
        <f t="shared" si="37"/>
        <v>0</v>
      </c>
      <c r="L202" s="28">
        <f t="shared" si="38"/>
        <v>0</v>
      </c>
      <c r="M202" s="28">
        <f t="shared" si="32"/>
        <v>0.00028694337889027056</v>
      </c>
      <c r="N202" s="28">
        <f t="shared" si="39"/>
        <v>0</v>
      </c>
      <c r="O202" s="11">
        <f t="shared" si="40"/>
        <v>0</v>
      </c>
      <c r="P202" s="28">
        <f t="shared" si="41"/>
        <v>0</v>
      </c>
      <c r="Q202" s="28">
        <f t="shared" si="42"/>
        <v>0</v>
      </c>
      <c r="R202">
        <f t="shared" si="33"/>
        <v>-0.00028694337889027056</v>
      </c>
    </row>
    <row r="203" spans="1:18" ht="12.75">
      <c r="A203" s="117"/>
      <c r="B203" s="117"/>
      <c r="C203" s="117"/>
      <c r="D203" s="119">
        <f t="shared" si="30"/>
        <v>0</v>
      </c>
      <c r="E203" s="119">
        <f t="shared" si="30"/>
        <v>0</v>
      </c>
      <c r="F203" s="28">
        <f t="shared" si="31"/>
        <v>0</v>
      </c>
      <c r="G203" s="28">
        <f t="shared" si="31"/>
        <v>0</v>
      </c>
      <c r="H203" s="28">
        <f t="shared" si="34"/>
        <v>0</v>
      </c>
      <c r="I203" s="28">
        <f t="shared" si="35"/>
        <v>0</v>
      </c>
      <c r="J203" s="28">
        <f t="shared" si="36"/>
        <v>0</v>
      </c>
      <c r="K203" s="28">
        <f t="shared" si="37"/>
        <v>0</v>
      </c>
      <c r="L203" s="28">
        <f t="shared" si="38"/>
        <v>0</v>
      </c>
      <c r="M203" s="28">
        <f t="shared" si="32"/>
        <v>0.00028694337889027056</v>
      </c>
      <c r="N203" s="28">
        <f t="shared" si="39"/>
        <v>0</v>
      </c>
      <c r="O203" s="11">
        <f t="shared" si="40"/>
        <v>0</v>
      </c>
      <c r="P203" s="28">
        <f t="shared" si="41"/>
        <v>0</v>
      </c>
      <c r="Q203" s="28">
        <f t="shared" si="42"/>
        <v>0</v>
      </c>
      <c r="R203">
        <f t="shared" si="33"/>
        <v>-0.00028694337889027056</v>
      </c>
    </row>
    <row r="204" spans="1:18" ht="12.75">
      <c r="A204" s="117"/>
      <c r="B204" s="117"/>
      <c r="C204" s="117"/>
      <c r="D204" s="119">
        <f t="shared" si="30"/>
        <v>0</v>
      </c>
      <c r="E204" s="119">
        <f t="shared" si="30"/>
        <v>0</v>
      </c>
      <c r="F204" s="28">
        <f t="shared" si="31"/>
        <v>0</v>
      </c>
      <c r="G204" s="28">
        <f t="shared" si="31"/>
        <v>0</v>
      </c>
      <c r="H204" s="28">
        <f t="shared" si="34"/>
        <v>0</v>
      </c>
      <c r="I204" s="28">
        <f t="shared" si="35"/>
        <v>0</v>
      </c>
      <c r="J204" s="28">
        <f t="shared" si="36"/>
        <v>0</v>
      </c>
      <c r="K204" s="28">
        <f t="shared" si="37"/>
        <v>0</v>
      </c>
      <c r="L204" s="28">
        <f t="shared" si="38"/>
        <v>0</v>
      </c>
      <c r="M204" s="28">
        <f t="shared" si="32"/>
        <v>0.00028694337889027056</v>
      </c>
      <c r="N204" s="28">
        <f t="shared" si="39"/>
        <v>0</v>
      </c>
      <c r="O204" s="11">
        <f t="shared" si="40"/>
        <v>0</v>
      </c>
      <c r="P204" s="28">
        <f t="shared" si="41"/>
        <v>0</v>
      </c>
      <c r="Q204" s="28">
        <f t="shared" si="42"/>
        <v>0</v>
      </c>
      <c r="R204">
        <f t="shared" si="33"/>
        <v>-0.00028694337889027056</v>
      </c>
    </row>
    <row r="205" spans="1:18" ht="12.75">
      <c r="A205" s="117"/>
      <c r="B205" s="117"/>
      <c r="C205" s="117"/>
      <c r="D205" s="119">
        <f t="shared" si="30"/>
        <v>0</v>
      </c>
      <c r="E205" s="119">
        <f t="shared" si="30"/>
        <v>0</v>
      </c>
      <c r="F205" s="28">
        <f t="shared" si="31"/>
        <v>0</v>
      </c>
      <c r="G205" s="28">
        <f t="shared" si="31"/>
        <v>0</v>
      </c>
      <c r="H205" s="28">
        <f t="shared" si="34"/>
        <v>0</v>
      </c>
      <c r="I205" s="28">
        <f t="shared" si="35"/>
        <v>0</v>
      </c>
      <c r="J205" s="28">
        <f t="shared" si="36"/>
        <v>0</v>
      </c>
      <c r="K205" s="28">
        <f t="shared" si="37"/>
        <v>0</v>
      </c>
      <c r="L205" s="28">
        <f t="shared" si="38"/>
        <v>0</v>
      </c>
      <c r="M205" s="28">
        <f t="shared" si="32"/>
        <v>0.00028694337889027056</v>
      </c>
      <c r="N205" s="28">
        <f t="shared" si="39"/>
        <v>0</v>
      </c>
      <c r="O205" s="11">
        <f t="shared" si="40"/>
        <v>0</v>
      </c>
      <c r="P205" s="28">
        <f t="shared" si="41"/>
        <v>0</v>
      </c>
      <c r="Q205" s="28">
        <f t="shared" si="42"/>
        <v>0</v>
      </c>
      <c r="R205">
        <f t="shared" si="33"/>
        <v>-0.00028694337889027056</v>
      </c>
    </row>
    <row r="206" spans="1:18" ht="12.75">
      <c r="A206" s="117"/>
      <c r="B206" s="117"/>
      <c r="C206" s="117"/>
      <c r="D206" s="119">
        <f t="shared" si="30"/>
        <v>0</v>
      </c>
      <c r="E206" s="119">
        <f t="shared" si="30"/>
        <v>0</v>
      </c>
      <c r="F206" s="28">
        <f t="shared" si="31"/>
        <v>0</v>
      </c>
      <c r="G206" s="28">
        <f t="shared" si="31"/>
        <v>0</v>
      </c>
      <c r="H206" s="28">
        <f t="shared" si="34"/>
        <v>0</v>
      </c>
      <c r="I206" s="28">
        <f t="shared" si="35"/>
        <v>0</v>
      </c>
      <c r="J206" s="28">
        <f t="shared" si="36"/>
        <v>0</v>
      </c>
      <c r="K206" s="28">
        <f t="shared" si="37"/>
        <v>0</v>
      </c>
      <c r="L206" s="28">
        <f t="shared" si="38"/>
        <v>0</v>
      </c>
      <c r="M206" s="28">
        <f t="shared" si="32"/>
        <v>0.00028694337889027056</v>
      </c>
      <c r="N206" s="28">
        <f t="shared" si="39"/>
        <v>0</v>
      </c>
      <c r="O206" s="11">
        <f t="shared" si="40"/>
        <v>0</v>
      </c>
      <c r="P206" s="28">
        <f t="shared" si="41"/>
        <v>0</v>
      </c>
      <c r="Q206" s="28">
        <f t="shared" si="42"/>
        <v>0</v>
      </c>
      <c r="R206">
        <f t="shared" si="33"/>
        <v>-0.00028694337889027056</v>
      </c>
    </row>
    <row r="207" spans="1:18" ht="12.75">
      <c r="A207" s="117"/>
      <c r="B207" s="117"/>
      <c r="C207" s="117"/>
      <c r="D207" s="119">
        <f t="shared" si="30"/>
        <v>0</v>
      </c>
      <c r="E207" s="119">
        <f t="shared" si="30"/>
        <v>0</v>
      </c>
      <c r="F207" s="28">
        <f t="shared" si="31"/>
        <v>0</v>
      </c>
      <c r="G207" s="28">
        <f t="shared" si="31"/>
        <v>0</v>
      </c>
      <c r="H207" s="28">
        <f t="shared" si="34"/>
        <v>0</v>
      </c>
      <c r="I207" s="28">
        <f t="shared" si="35"/>
        <v>0</v>
      </c>
      <c r="J207" s="28">
        <f t="shared" si="36"/>
        <v>0</v>
      </c>
      <c r="K207" s="28">
        <f t="shared" si="37"/>
        <v>0</v>
      </c>
      <c r="L207" s="28">
        <f t="shared" si="38"/>
        <v>0</v>
      </c>
      <c r="M207" s="28">
        <f t="shared" si="32"/>
        <v>0.00028694337889027056</v>
      </c>
      <c r="N207" s="28">
        <f t="shared" si="39"/>
        <v>0</v>
      </c>
      <c r="O207" s="11">
        <f t="shared" si="40"/>
        <v>0</v>
      </c>
      <c r="P207" s="28">
        <f t="shared" si="41"/>
        <v>0</v>
      </c>
      <c r="Q207" s="28">
        <f t="shared" si="42"/>
        <v>0</v>
      </c>
      <c r="R207">
        <f t="shared" si="33"/>
        <v>-0.00028694337889027056</v>
      </c>
    </row>
    <row r="208" spans="1:18" ht="12.75">
      <c r="A208" s="117"/>
      <c r="B208" s="117"/>
      <c r="C208" s="117"/>
      <c r="D208" s="119">
        <f t="shared" si="30"/>
        <v>0</v>
      </c>
      <c r="E208" s="119">
        <f t="shared" si="30"/>
        <v>0</v>
      </c>
      <c r="F208" s="28">
        <f t="shared" si="31"/>
        <v>0</v>
      </c>
      <c r="G208" s="28">
        <f t="shared" si="31"/>
        <v>0</v>
      </c>
      <c r="H208" s="28">
        <f t="shared" si="34"/>
        <v>0</v>
      </c>
      <c r="I208" s="28">
        <f t="shared" si="35"/>
        <v>0</v>
      </c>
      <c r="J208" s="28">
        <f t="shared" si="36"/>
        <v>0</v>
      </c>
      <c r="K208" s="28">
        <f t="shared" si="37"/>
        <v>0</v>
      </c>
      <c r="L208" s="28">
        <f t="shared" si="38"/>
        <v>0</v>
      </c>
      <c r="M208" s="28">
        <f t="shared" si="32"/>
        <v>0.00028694337889027056</v>
      </c>
      <c r="N208" s="28">
        <f t="shared" si="39"/>
        <v>0</v>
      </c>
      <c r="O208" s="11">
        <f t="shared" si="40"/>
        <v>0</v>
      </c>
      <c r="P208" s="28">
        <f t="shared" si="41"/>
        <v>0</v>
      </c>
      <c r="Q208" s="28">
        <f t="shared" si="42"/>
        <v>0</v>
      </c>
      <c r="R208">
        <f t="shared" si="33"/>
        <v>-0.00028694337889027056</v>
      </c>
    </row>
    <row r="209" spans="1:18" ht="12.75">
      <c r="A209" s="117"/>
      <c r="B209" s="117"/>
      <c r="C209" s="117"/>
      <c r="D209" s="119">
        <f aca="true" t="shared" si="43" ref="D209:E272">A209/A$18</f>
        <v>0</v>
      </c>
      <c r="E209" s="119">
        <f t="shared" si="43"/>
        <v>0</v>
      </c>
      <c r="F209" s="28">
        <f aca="true" t="shared" si="44" ref="F209:G272">$C209*D209</f>
        <v>0</v>
      </c>
      <c r="G209" s="28">
        <f t="shared" si="44"/>
        <v>0</v>
      </c>
      <c r="H209" s="28">
        <f t="shared" si="34"/>
        <v>0</v>
      </c>
      <c r="I209" s="28">
        <f t="shared" si="35"/>
        <v>0</v>
      </c>
      <c r="J209" s="28">
        <f t="shared" si="36"/>
        <v>0</v>
      </c>
      <c r="K209" s="28">
        <f t="shared" si="37"/>
        <v>0</v>
      </c>
      <c r="L209" s="28">
        <f t="shared" si="38"/>
        <v>0</v>
      </c>
      <c r="M209" s="28">
        <f t="shared" si="32"/>
        <v>0.00028694337889027056</v>
      </c>
      <c r="N209" s="28">
        <f t="shared" si="39"/>
        <v>0</v>
      </c>
      <c r="O209" s="11">
        <f t="shared" si="40"/>
        <v>0</v>
      </c>
      <c r="P209" s="28">
        <f t="shared" si="41"/>
        <v>0</v>
      </c>
      <c r="Q209" s="28">
        <f t="shared" si="42"/>
        <v>0</v>
      </c>
      <c r="R209">
        <f t="shared" si="33"/>
        <v>-0.00028694337889027056</v>
      </c>
    </row>
    <row r="210" spans="1:18" ht="12.75">
      <c r="A210" s="117"/>
      <c r="B210" s="117"/>
      <c r="C210" s="117"/>
      <c r="D210" s="119">
        <f t="shared" si="43"/>
        <v>0</v>
      </c>
      <c r="E210" s="119">
        <f t="shared" si="43"/>
        <v>0</v>
      </c>
      <c r="F210" s="28">
        <f t="shared" si="44"/>
        <v>0</v>
      </c>
      <c r="G210" s="28">
        <f t="shared" si="44"/>
        <v>0</v>
      </c>
      <c r="H210" s="28">
        <f t="shared" si="34"/>
        <v>0</v>
      </c>
      <c r="I210" s="28">
        <f t="shared" si="35"/>
        <v>0</v>
      </c>
      <c r="J210" s="28">
        <f t="shared" si="36"/>
        <v>0</v>
      </c>
      <c r="K210" s="28">
        <f t="shared" si="37"/>
        <v>0</v>
      </c>
      <c r="L210" s="28">
        <f t="shared" si="38"/>
        <v>0</v>
      </c>
      <c r="M210" s="28">
        <f t="shared" si="32"/>
        <v>0.00028694337889027056</v>
      </c>
      <c r="N210" s="28">
        <f t="shared" si="39"/>
        <v>0</v>
      </c>
      <c r="O210" s="11">
        <f t="shared" si="40"/>
        <v>0</v>
      </c>
      <c r="P210" s="28">
        <f t="shared" si="41"/>
        <v>0</v>
      </c>
      <c r="Q210" s="28">
        <f t="shared" si="42"/>
        <v>0</v>
      </c>
      <c r="R210">
        <f t="shared" si="33"/>
        <v>-0.00028694337889027056</v>
      </c>
    </row>
    <row r="211" spans="1:18" ht="12.75">
      <c r="A211" s="117"/>
      <c r="B211" s="117"/>
      <c r="C211" s="117"/>
      <c r="D211" s="119">
        <f t="shared" si="43"/>
        <v>0</v>
      </c>
      <c r="E211" s="119">
        <f t="shared" si="43"/>
        <v>0</v>
      </c>
      <c r="F211" s="28">
        <f t="shared" si="44"/>
        <v>0</v>
      </c>
      <c r="G211" s="28">
        <f t="shared" si="44"/>
        <v>0</v>
      </c>
      <c r="H211" s="28">
        <f t="shared" si="34"/>
        <v>0</v>
      </c>
      <c r="I211" s="28">
        <f t="shared" si="35"/>
        <v>0</v>
      </c>
      <c r="J211" s="28">
        <f t="shared" si="36"/>
        <v>0</v>
      </c>
      <c r="K211" s="28">
        <f t="shared" si="37"/>
        <v>0</v>
      </c>
      <c r="L211" s="28">
        <f t="shared" si="38"/>
        <v>0</v>
      </c>
      <c r="M211" s="28">
        <f t="shared" si="32"/>
        <v>0.00028694337889027056</v>
      </c>
      <c r="N211" s="28">
        <f t="shared" si="39"/>
        <v>0</v>
      </c>
      <c r="O211" s="11">
        <f t="shared" si="40"/>
        <v>0</v>
      </c>
      <c r="P211" s="28">
        <f t="shared" si="41"/>
        <v>0</v>
      </c>
      <c r="Q211" s="28">
        <f t="shared" si="42"/>
        <v>0</v>
      </c>
      <c r="R211">
        <f t="shared" si="33"/>
        <v>-0.00028694337889027056</v>
      </c>
    </row>
    <row r="212" spans="1:18" ht="12.75">
      <c r="A212" s="117"/>
      <c r="B212" s="117"/>
      <c r="C212" s="117"/>
      <c r="D212" s="119">
        <f t="shared" si="43"/>
        <v>0</v>
      </c>
      <c r="E212" s="119">
        <f t="shared" si="43"/>
        <v>0</v>
      </c>
      <c r="F212" s="28">
        <f t="shared" si="44"/>
        <v>0</v>
      </c>
      <c r="G212" s="28">
        <f t="shared" si="44"/>
        <v>0</v>
      </c>
      <c r="H212" s="28">
        <f t="shared" si="34"/>
        <v>0</v>
      </c>
      <c r="I212" s="28">
        <f t="shared" si="35"/>
        <v>0</v>
      </c>
      <c r="J212" s="28">
        <f t="shared" si="36"/>
        <v>0</v>
      </c>
      <c r="K212" s="28">
        <f t="shared" si="37"/>
        <v>0</v>
      </c>
      <c r="L212" s="28">
        <f t="shared" si="38"/>
        <v>0</v>
      </c>
      <c r="M212" s="28">
        <f t="shared" si="32"/>
        <v>0.00028694337889027056</v>
      </c>
      <c r="N212" s="28">
        <f t="shared" si="39"/>
        <v>0</v>
      </c>
      <c r="O212" s="11">
        <f t="shared" si="40"/>
        <v>0</v>
      </c>
      <c r="P212" s="28">
        <f t="shared" si="41"/>
        <v>0</v>
      </c>
      <c r="Q212" s="28">
        <f t="shared" si="42"/>
        <v>0</v>
      </c>
      <c r="R212">
        <f t="shared" si="33"/>
        <v>-0.00028694337889027056</v>
      </c>
    </row>
    <row r="213" spans="1:18" ht="12.75">
      <c r="A213" s="117"/>
      <c r="B213" s="117"/>
      <c r="C213" s="117"/>
      <c r="D213" s="119">
        <f t="shared" si="43"/>
        <v>0</v>
      </c>
      <c r="E213" s="119">
        <f t="shared" si="43"/>
        <v>0</v>
      </c>
      <c r="F213" s="28">
        <f t="shared" si="44"/>
        <v>0</v>
      </c>
      <c r="G213" s="28">
        <f t="shared" si="44"/>
        <v>0</v>
      </c>
      <c r="H213" s="28">
        <f t="shared" si="34"/>
        <v>0</v>
      </c>
      <c r="I213" s="28">
        <f t="shared" si="35"/>
        <v>0</v>
      </c>
      <c r="J213" s="28">
        <f t="shared" si="36"/>
        <v>0</v>
      </c>
      <c r="K213" s="28">
        <f t="shared" si="37"/>
        <v>0</v>
      </c>
      <c r="L213" s="28">
        <f t="shared" si="38"/>
        <v>0</v>
      </c>
      <c r="M213" s="28">
        <f aca="true" t="shared" si="45" ref="M213:M276">+E$4+E$5*D213+E$6*D213^2</f>
        <v>0.00028694337889027056</v>
      </c>
      <c r="N213" s="28">
        <f t="shared" si="39"/>
        <v>0</v>
      </c>
      <c r="O213" s="11">
        <f t="shared" si="40"/>
        <v>0</v>
      </c>
      <c r="P213" s="28">
        <f t="shared" si="41"/>
        <v>0</v>
      </c>
      <c r="Q213" s="28">
        <f t="shared" si="42"/>
        <v>0</v>
      </c>
      <c r="R213">
        <f aca="true" t="shared" si="46" ref="R213:R276">+E213-M213</f>
        <v>-0.00028694337889027056</v>
      </c>
    </row>
    <row r="214" spans="1:18" ht="12.75">
      <c r="A214" s="117"/>
      <c r="B214" s="117"/>
      <c r="C214" s="117"/>
      <c r="D214" s="119">
        <f t="shared" si="43"/>
        <v>0</v>
      </c>
      <c r="E214" s="119">
        <f t="shared" si="43"/>
        <v>0</v>
      </c>
      <c r="F214" s="28">
        <f t="shared" si="44"/>
        <v>0</v>
      </c>
      <c r="G214" s="28">
        <f t="shared" si="44"/>
        <v>0</v>
      </c>
      <c r="H214" s="28">
        <f aca="true" t="shared" si="47" ref="H214:H277">C214*D214*D214</f>
        <v>0</v>
      </c>
      <c r="I214" s="28">
        <f aca="true" t="shared" si="48" ref="I214:I277">C214*D214*D214*D214</f>
        <v>0</v>
      </c>
      <c r="J214" s="28">
        <f aca="true" t="shared" si="49" ref="J214:J277">C214*D214*D214*D214*D214</f>
        <v>0</v>
      </c>
      <c r="K214" s="28">
        <f aca="true" t="shared" si="50" ref="K214:K277">C214*E214*D214</f>
        <v>0</v>
      </c>
      <c r="L214" s="28">
        <f aca="true" t="shared" si="51" ref="L214:L277">C214*E214*D214*D214</f>
        <v>0</v>
      </c>
      <c r="M214" s="28">
        <f t="shared" si="45"/>
        <v>0.00028694337889027056</v>
      </c>
      <c r="N214" s="28">
        <f aca="true" t="shared" si="52" ref="N214:N277">C214*(M214-E214)^2</f>
        <v>0</v>
      </c>
      <c r="O214" s="11">
        <f aca="true" t="shared" si="53" ref="O214:O277">(C214*O$1-O$2*F214+O$3*H214)^2</f>
        <v>0</v>
      </c>
      <c r="P214" s="28">
        <f aca="true" t="shared" si="54" ref="P214:P277">(-C214*O$2+O$4*F214-O$5*H214)^2</f>
        <v>0</v>
      </c>
      <c r="Q214" s="28">
        <f aca="true" t="shared" si="55" ref="Q214:Q277">+(C214*O$3-F214*O$5+H214*O$6)^2</f>
        <v>0</v>
      </c>
      <c r="R214">
        <f t="shared" si="46"/>
        <v>-0.00028694337889027056</v>
      </c>
    </row>
    <row r="215" spans="1:18" ht="12.75">
      <c r="A215" s="117"/>
      <c r="B215" s="117"/>
      <c r="C215" s="117"/>
      <c r="D215" s="119">
        <f t="shared" si="43"/>
        <v>0</v>
      </c>
      <c r="E215" s="119">
        <f t="shared" si="43"/>
        <v>0</v>
      </c>
      <c r="F215" s="28">
        <f t="shared" si="44"/>
        <v>0</v>
      </c>
      <c r="G215" s="28">
        <f t="shared" si="44"/>
        <v>0</v>
      </c>
      <c r="H215" s="28">
        <f t="shared" si="47"/>
        <v>0</v>
      </c>
      <c r="I215" s="28">
        <f t="shared" si="48"/>
        <v>0</v>
      </c>
      <c r="J215" s="28">
        <f t="shared" si="49"/>
        <v>0</v>
      </c>
      <c r="K215" s="28">
        <f t="shared" si="50"/>
        <v>0</v>
      </c>
      <c r="L215" s="28">
        <f t="shared" si="51"/>
        <v>0</v>
      </c>
      <c r="M215" s="28">
        <f t="shared" si="45"/>
        <v>0.00028694337889027056</v>
      </c>
      <c r="N215" s="28">
        <f t="shared" si="52"/>
        <v>0</v>
      </c>
      <c r="O215" s="11">
        <f t="shared" si="53"/>
        <v>0</v>
      </c>
      <c r="P215" s="28">
        <f t="shared" si="54"/>
        <v>0</v>
      </c>
      <c r="Q215" s="28">
        <f t="shared" si="55"/>
        <v>0</v>
      </c>
      <c r="R215">
        <f t="shared" si="46"/>
        <v>-0.00028694337889027056</v>
      </c>
    </row>
    <row r="216" spans="1:18" ht="12.75">
      <c r="A216" s="117"/>
      <c r="B216" s="117"/>
      <c r="C216" s="117"/>
      <c r="D216" s="119">
        <f t="shared" si="43"/>
        <v>0</v>
      </c>
      <c r="E216" s="119">
        <f t="shared" si="43"/>
        <v>0</v>
      </c>
      <c r="F216" s="28">
        <f t="shared" si="44"/>
        <v>0</v>
      </c>
      <c r="G216" s="28">
        <f t="shared" si="44"/>
        <v>0</v>
      </c>
      <c r="H216" s="28">
        <f t="shared" si="47"/>
        <v>0</v>
      </c>
      <c r="I216" s="28">
        <f t="shared" si="48"/>
        <v>0</v>
      </c>
      <c r="J216" s="28">
        <f t="shared" si="49"/>
        <v>0</v>
      </c>
      <c r="K216" s="28">
        <f t="shared" si="50"/>
        <v>0</v>
      </c>
      <c r="L216" s="28">
        <f t="shared" si="51"/>
        <v>0</v>
      </c>
      <c r="M216" s="28">
        <f t="shared" si="45"/>
        <v>0.00028694337889027056</v>
      </c>
      <c r="N216" s="28">
        <f t="shared" si="52"/>
        <v>0</v>
      </c>
      <c r="O216" s="11">
        <f t="shared" si="53"/>
        <v>0</v>
      </c>
      <c r="P216" s="28">
        <f t="shared" si="54"/>
        <v>0</v>
      </c>
      <c r="Q216" s="28">
        <f t="shared" si="55"/>
        <v>0</v>
      </c>
      <c r="R216">
        <f t="shared" si="46"/>
        <v>-0.00028694337889027056</v>
      </c>
    </row>
    <row r="217" spans="1:18" ht="12.75">
      <c r="A217" s="117"/>
      <c r="B217" s="117"/>
      <c r="C217" s="117"/>
      <c r="D217" s="119">
        <f t="shared" si="43"/>
        <v>0</v>
      </c>
      <c r="E217" s="119">
        <f t="shared" si="43"/>
        <v>0</v>
      </c>
      <c r="F217" s="28">
        <f t="shared" si="44"/>
        <v>0</v>
      </c>
      <c r="G217" s="28">
        <f t="shared" si="44"/>
        <v>0</v>
      </c>
      <c r="H217" s="28">
        <f t="shared" si="47"/>
        <v>0</v>
      </c>
      <c r="I217" s="28">
        <f t="shared" si="48"/>
        <v>0</v>
      </c>
      <c r="J217" s="28">
        <f t="shared" si="49"/>
        <v>0</v>
      </c>
      <c r="K217" s="28">
        <f t="shared" si="50"/>
        <v>0</v>
      </c>
      <c r="L217" s="28">
        <f t="shared" si="51"/>
        <v>0</v>
      </c>
      <c r="M217" s="28">
        <f t="shared" si="45"/>
        <v>0.00028694337889027056</v>
      </c>
      <c r="N217" s="28">
        <f t="shared" si="52"/>
        <v>0</v>
      </c>
      <c r="O217" s="11">
        <f t="shared" si="53"/>
        <v>0</v>
      </c>
      <c r="P217" s="28">
        <f t="shared" si="54"/>
        <v>0</v>
      </c>
      <c r="Q217" s="28">
        <f t="shared" si="55"/>
        <v>0</v>
      </c>
      <c r="R217">
        <f t="shared" si="46"/>
        <v>-0.00028694337889027056</v>
      </c>
    </row>
    <row r="218" spans="1:18" ht="12.75">
      <c r="A218" s="117"/>
      <c r="B218" s="117"/>
      <c r="C218" s="117"/>
      <c r="D218" s="119">
        <f t="shared" si="43"/>
        <v>0</v>
      </c>
      <c r="E218" s="119">
        <f t="shared" si="43"/>
        <v>0</v>
      </c>
      <c r="F218" s="28">
        <f t="shared" si="44"/>
        <v>0</v>
      </c>
      <c r="G218" s="28">
        <f t="shared" si="44"/>
        <v>0</v>
      </c>
      <c r="H218" s="28">
        <f t="shared" si="47"/>
        <v>0</v>
      </c>
      <c r="I218" s="28">
        <f t="shared" si="48"/>
        <v>0</v>
      </c>
      <c r="J218" s="28">
        <f t="shared" si="49"/>
        <v>0</v>
      </c>
      <c r="K218" s="28">
        <f t="shared" si="50"/>
        <v>0</v>
      </c>
      <c r="L218" s="28">
        <f t="shared" si="51"/>
        <v>0</v>
      </c>
      <c r="M218" s="28">
        <f t="shared" si="45"/>
        <v>0.00028694337889027056</v>
      </c>
      <c r="N218" s="28">
        <f t="shared" si="52"/>
        <v>0</v>
      </c>
      <c r="O218" s="11">
        <f t="shared" si="53"/>
        <v>0</v>
      </c>
      <c r="P218" s="28">
        <f t="shared" si="54"/>
        <v>0</v>
      </c>
      <c r="Q218" s="28">
        <f t="shared" si="55"/>
        <v>0</v>
      </c>
      <c r="R218">
        <f t="shared" si="46"/>
        <v>-0.00028694337889027056</v>
      </c>
    </row>
    <row r="219" spans="1:18" ht="12.75">
      <c r="A219" s="117"/>
      <c r="B219" s="117"/>
      <c r="C219" s="117"/>
      <c r="D219" s="119">
        <f t="shared" si="43"/>
        <v>0</v>
      </c>
      <c r="E219" s="119">
        <f t="shared" si="43"/>
        <v>0</v>
      </c>
      <c r="F219" s="28">
        <f t="shared" si="44"/>
        <v>0</v>
      </c>
      <c r="G219" s="28">
        <f t="shared" si="44"/>
        <v>0</v>
      </c>
      <c r="H219" s="28">
        <f t="shared" si="47"/>
        <v>0</v>
      </c>
      <c r="I219" s="28">
        <f t="shared" si="48"/>
        <v>0</v>
      </c>
      <c r="J219" s="28">
        <f t="shared" si="49"/>
        <v>0</v>
      </c>
      <c r="K219" s="28">
        <f t="shared" si="50"/>
        <v>0</v>
      </c>
      <c r="L219" s="28">
        <f t="shared" si="51"/>
        <v>0</v>
      </c>
      <c r="M219" s="28">
        <f t="shared" si="45"/>
        <v>0.00028694337889027056</v>
      </c>
      <c r="N219" s="28">
        <f t="shared" si="52"/>
        <v>0</v>
      </c>
      <c r="O219" s="11">
        <f t="shared" si="53"/>
        <v>0</v>
      </c>
      <c r="P219" s="28">
        <f t="shared" si="54"/>
        <v>0</v>
      </c>
      <c r="Q219" s="28">
        <f t="shared" si="55"/>
        <v>0</v>
      </c>
      <c r="R219">
        <f t="shared" si="46"/>
        <v>-0.00028694337889027056</v>
      </c>
    </row>
    <row r="220" spans="1:18" ht="12.75">
      <c r="A220" s="117"/>
      <c r="B220" s="117"/>
      <c r="C220" s="117"/>
      <c r="D220" s="119">
        <f t="shared" si="43"/>
        <v>0</v>
      </c>
      <c r="E220" s="119">
        <f t="shared" si="43"/>
        <v>0</v>
      </c>
      <c r="F220" s="28">
        <f t="shared" si="44"/>
        <v>0</v>
      </c>
      <c r="G220" s="28">
        <f t="shared" si="44"/>
        <v>0</v>
      </c>
      <c r="H220" s="28">
        <f t="shared" si="47"/>
        <v>0</v>
      </c>
      <c r="I220" s="28">
        <f t="shared" si="48"/>
        <v>0</v>
      </c>
      <c r="J220" s="28">
        <f t="shared" si="49"/>
        <v>0</v>
      </c>
      <c r="K220" s="28">
        <f t="shared" si="50"/>
        <v>0</v>
      </c>
      <c r="L220" s="28">
        <f t="shared" si="51"/>
        <v>0</v>
      </c>
      <c r="M220" s="28">
        <f t="shared" si="45"/>
        <v>0.00028694337889027056</v>
      </c>
      <c r="N220" s="28">
        <f t="shared" si="52"/>
        <v>0</v>
      </c>
      <c r="O220" s="11">
        <f t="shared" si="53"/>
        <v>0</v>
      </c>
      <c r="P220" s="28">
        <f t="shared" si="54"/>
        <v>0</v>
      </c>
      <c r="Q220" s="28">
        <f t="shared" si="55"/>
        <v>0</v>
      </c>
      <c r="R220">
        <f t="shared" si="46"/>
        <v>-0.00028694337889027056</v>
      </c>
    </row>
    <row r="221" spans="1:18" ht="12.75">
      <c r="A221" s="117"/>
      <c r="B221" s="117"/>
      <c r="C221" s="117"/>
      <c r="D221" s="119">
        <f t="shared" si="43"/>
        <v>0</v>
      </c>
      <c r="E221" s="119">
        <f t="shared" si="43"/>
        <v>0</v>
      </c>
      <c r="F221" s="28">
        <f t="shared" si="44"/>
        <v>0</v>
      </c>
      <c r="G221" s="28">
        <f t="shared" si="44"/>
        <v>0</v>
      </c>
      <c r="H221" s="28">
        <f t="shared" si="47"/>
        <v>0</v>
      </c>
      <c r="I221" s="28">
        <f t="shared" si="48"/>
        <v>0</v>
      </c>
      <c r="J221" s="28">
        <f t="shared" si="49"/>
        <v>0</v>
      </c>
      <c r="K221" s="28">
        <f t="shared" si="50"/>
        <v>0</v>
      </c>
      <c r="L221" s="28">
        <f t="shared" si="51"/>
        <v>0</v>
      </c>
      <c r="M221" s="28">
        <f t="shared" si="45"/>
        <v>0.00028694337889027056</v>
      </c>
      <c r="N221" s="28">
        <f t="shared" si="52"/>
        <v>0</v>
      </c>
      <c r="O221" s="11">
        <f t="shared" si="53"/>
        <v>0</v>
      </c>
      <c r="P221" s="28">
        <f t="shared" si="54"/>
        <v>0</v>
      </c>
      <c r="Q221" s="28">
        <f t="shared" si="55"/>
        <v>0</v>
      </c>
      <c r="R221">
        <f t="shared" si="46"/>
        <v>-0.00028694337889027056</v>
      </c>
    </row>
    <row r="222" spans="1:18" ht="12.75">
      <c r="A222" s="117"/>
      <c r="B222" s="117"/>
      <c r="C222" s="117"/>
      <c r="D222" s="119">
        <f t="shared" si="43"/>
        <v>0</v>
      </c>
      <c r="E222" s="119">
        <f t="shared" si="43"/>
        <v>0</v>
      </c>
      <c r="F222" s="28">
        <f t="shared" si="44"/>
        <v>0</v>
      </c>
      <c r="G222" s="28">
        <f t="shared" si="44"/>
        <v>0</v>
      </c>
      <c r="H222" s="28">
        <f t="shared" si="47"/>
        <v>0</v>
      </c>
      <c r="I222" s="28">
        <f t="shared" si="48"/>
        <v>0</v>
      </c>
      <c r="J222" s="28">
        <f t="shared" si="49"/>
        <v>0</v>
      </c>
      <c r="K222" s="28">
        <f t="shared" si="50"/>
        <v>0</v>
      </c>
      <c r="L222" s="28">
        <f t="shared" si="51"/>
        <v>0</v>
      </c>
      <c r="M222" s="28">
        <f t="shared" si="45"/>
        <v>0.00028694337889027056</v>
      </c>
      <c r="N222" s="28">
        <f t="shared" si="52"/>
        <v>0</v>
      </c>
      <c r="O222" s="11">
        <f t="shared" si="53"/>
        <v>0</v>
      </c>
      <c r="P222" s="28">
        <f t="shared" si="54"/>
        <v>0</v>
      </c>
      <c r="Q222" s="28">
        <f t="shared" si="55"/>
        <v>0</v>
      </c>
      <c r="R222">
        <f t="shared" si="46"/>
        <v>-0.00028694337889027056</v>
      </c>
    </row>
    <row r="223" spans="1:18" ht="12.75">
      <c r="A223" s="117"/>
      <c r="B223" s="117"/>
      <c r="C223" s="117"/>
      <c r="D223" s="119">
        <f t="shared" si="43"/>
        <v>0</v>
      </c>
      <c r="E223" s="119">
        <f t="shared" si="43"/>
        <v>0</v>
      </c>
      <c r="F223" s="28">
        <f t="shared" si="44"/>
        <v>0</v>
      </c>
      <c r="G223" s="28">
        <f t="shared" si="44"/>
        <v>0</v>
      </c>
      <c r="H223" s="28">
        <f t="shared" si="47"/>
        <v>0</v>
      </c>
      <c r="I223" s="28">
        <f t="shared" si="48"/>
        <v>0</v>
      </c>
      <c r="J223" s="28">
        <f t="shared" si="49"/>
        <v>0</v>
      </c>
      <c r="K223" s="28">
        <f t="shared" si="50"/>
        <v>0</v>
      </c>
      <c r="L223" s="28">
        <f t="shared" si="51"/>
        <v>0</v>
      </c>
      <c r="M223" s="28">
        <f t="shared" si="45"/>
        <v>0.00028694337889027056</v>
      </c>
      <c r="N223" s="28">
        <f t="shared" si="52"/>
        <v>0</v>
      </c>
      <c r="O223" s="11">
        <f t="shared" si="53"/>
        <v>0</v>
      </c>
      <c r="P223" s="28">
        <f t="shared" si="54"/>
        <v>0</v>
      </c>
      <c r="Q223" s="28">
        <f t="shared" si="55"/>
        <v>0</v>
      </c>
      <c r="R223">
        <f t="shared" si="46"/>
        <v>-0.00028694337889027056</v>
      </c>
    </row>
    <row r="224" spans="1:18" ht="12.75">
      <c r="A224" s="117"/>
      <c r="B224" s="117"/>
      <c r="C224" s="117"/>
      <c r="D224" s="119">
        <f t="shared" si="43"/>
        <v>0</v>
      </c>
      <c r="E224" s="119">
        <f t="shared" si="43"/>
        <v>0</v>
      </c>
      <c r="F224" s="28">
        <f t="shared" si="44"/>
        <v>0</v>
      </c>
      <c r="G224" s="28">
        <f t="shared" si="44"/>
        <v>0</v>
      </c>
      <c r="H224" s="28">
        <f t="shared" si="47"/>
        <v>0</v>
      </c>
      <c r="I224" s="28">
        <f t="shared" si="48"/>
        <v>0</v>
      </c>
      <c r="J224" s="28">
        <f t="shared" si="49"/>
        <v>0</v>
      </c>
      <c r="K224" s="28">
        <f t="shared" si="50"/>
        <v>0</v>
      </c>
      <c r="L224" s="28">
        <f t="shared" si="51"/>
        <v>0</v>
      </c>
      <c r="M224" s="28">
        <f t="shared" si="45"/>
        <v>0.00028694337889027056</v>
      </c>
      <c r="N224" s="28">
        <f t="shared" si="52"/>
        <v>0</v>
      </c>
      <c r="O224" s="11">
        <f t="shared" si="53"/>
        <v>0</v>
      </c>
      <c r="P224" s="28">
        <f t="shared" si="54"/>
        <v>0</v>
      </c>
      <c r="Q224" s="28">
        <f t="shared" si="55"/>
        <v>0</v>
      </c>
      <c r="R224">
        <f t="shared" si="46"/>
        <v>-0.00028694337889027056</v>
      </c>
    </row>
    <row r="225" spans="1:18" ht="12.75">
      <c r="A225" s="117"/>
      <c r="B225" s="117"/>
      <c r="C225" s="117"/>
      <c r="D225" s="119">
        <f t="shared" si="43"/>
        <v>0</v>
      </c>
      <c r="E225" s="119">
        <f t="shared" si="43"/>
        <v>0</v>
      </c>
      <c r="F225" s="28">
        <f t="shared" si="44"/>
        <v>0</v>
      </c>
      <c r="G225" s="28">
        <f t="shared" si="44"/>
        <v>0</v>
      </c>
      <c r="H225" s="28">
        <f t="shared" si="47"/>
        <v>0</v>
      </c>
      <c r="I225" s="28">
        <f t="shared" si="48"/>
        <v>0</v>
      </c>
      <c r="J225" s="28">
        <f t="shared" si="49"/>
        <v>0</v>
      </c>
      <c r="K225" s="28">
        <f t="shared" si="50"/>
        <v>0</v>
      </c>
      <c r="L225" s="28">
        <f t="shared" si="51"/>
        <v>0</v>
      </c>
      <c r="M225" s="28">
        <f t="shared" si="45"/>
        <v>0.00028694337889027056</v>
      </c>
      <c r="N225" s="28">
        <f t="shared" si="52"/>
        <v>0</v>
      </c>
      <c r="O225" s="11">
        <f t="shared" si="53"/>
        <v>0</v>
      </c>
      <c r="P225" s="28">
        <f t="shared" si="54"/>
        <v>0</v>
      </c>
      <c r="Q225" s="28">
        <f t="shared" si="55"/>
        <v>0</v>
      </c>
      <c r="R225">
        <f t="shared" si="46"/>
        <v>-0.00028694337889027056</v>
      </c>
    </row>
    <row r="226" spans="1:18" ht="12.75">
      <c r="A226" s="117"/>
      <c r="B226" s="117"/>
      <c r="C226" s="117"/>
      <c r="D226" s="119">
        <f t="shared" si="43"/>
        <v>0</v>
      </c>
      <c r="E226" s="119">
        <f t="shared" si="43"/>
        <v>0</v>
      </c>
      <c r="F226" s="28">
        <f t="shared" si="44"/>
        <v>0</v>
      </c>
      <c r="G226" s="28">
        <f t="shared" si="44"/>
        <v>0</v>
      </c>
      <c r="H226" s="28">
        <f t="shared" si="47"/>
        <v>0</v>
      </c>
      <c r="I226" s="28">
        <f t="shared" si="48"/>
        <v>0</v>
      </c>
      <c r="J226" s="28">
        <f t="shared" si="49"/>
        <v>0</v>
      </c>
      <c r="K226" s="28">
        <f t="shared" si="50"/>
        <v>0</v>
      </c>
      <c r="L226" s="28">
        <f t="shared" si="51"/>
        <v>0</v>
      </c>
      <c r="M226" s="28">
        <f t="shared" si="45"/>
        <v>0.00028694337889027056</v>
      </c>
      <c r="N226" s="28">
        <f t="shared" si="52"/>
        <v>0</v>
      </c>
      <c r="O226" s="11">
        <f t="shared" si="53"/>
        <v>0</v>
      </c>
      <c r="P226" s="28">
        <f t="shared" si="54"/>
        <v>0</v>
      </c>
      <c r="Q226" s="28">
        <f t="shared" si="55"/>
        <v>0</v>
      </c>
      <c r="R226">
        <f t="shared" si="46"/>
        <v>-0.00028694337889027056</v>
      </c>
    </row>
    <row r="227" spans="1:18" ht="12.75">
      <c r="A227" s="117"/>
      <c r="B227" s="117"/>
      <c r="C227" s="117"/>
      <c r="D227" s="119">
        <f t="shared" si="43"/>
        <v>0</v>
      </c>
      <c r="E227" s="119">
        <f t="shared" si="43"/>
        <v>0</v>
      </c>
      <c r="F227" s="28">
        <f t="shared" si="44"/>
        <v>0</v>
      </c>
      <c r="G227" s="28">
        <f t="shared" si="44"/>
        <v>0</v>
      </c>
      <c r="H227" s="28">
        <f t="shared" si="47"/>
        <v>0</v>
      </c>
      <c r="I227" s="28">
        <f t="shared" si="48"/>
        <v>0</v>
      </c>
      <c r="J227" s="28">
        <f t="shared" si="49"/>
        <v>0</v>
      </c>
      <c r="K227" s="28">
        <f t="shared" si="50"/>
        <v>0</v>
      </c>
      <c r="L227" s="28">
        <f t="shared" si="51"/>
        <v>0</v>
      </c>
      <c r="M227" s="28">
        <f t="shared" si="45"/>
        <v>0.00028694337889027056</v>
      </c>
      <c r="N227" s="28">
        <f t="shared" si="52"/>
        <v>0</v>
      </c>
      <c r="O227" s="11">
        <f t="shared" si="53"/>
        <v>0</v>
      </c>
      <c r="P227" s="28">
        <f t="shared" si="54"/>
        <v>0</v>
      </c>
      <c r="Q227" s="28">
        <f t="shared" si="55"/>
        <v>0</v>
      </c>
      <c r="R227">
        <f t="shared" si="46"/>
        <v>-0.00028694337889027056</v>
      </c>
    </row>
    <row r="228" spans="1:18" ht="12.75">
      <c r="A228" s="117"/>
      <c r="B228" s="117"/>
      <c r="C228" s="117"/>
      <c r="D228" s="119">
        <f t="shared" si="43"/>
        <v>0</v>
      </c>
      <c r="E228" s="119">
        <f t="shared" si="43"/>
        <v>0</v>
      </c>
      <c r="F228" s="28">
        <f t="shared" si="44"/>
        <v>0</v>
      </c>
      <c r="G228" s="28">
        <f t="shared" si="44"/>
        <v>0</v>
      </c>
      <c r="H228" s="28">
        <f t="shared" si="47"/>
        <v>0</v>
      </c>
      <c r="I228" s="28">
        <f t="shared" si="48"/>
        <v>0</v>
      </c>
      <c r="J228" s="28">
        <f t="shared" si="49"/>
        <v>0</v>
      </c>
      <c r="K228" s="28">
        <f t="shared" si="50"/>
        <v>0</v>
      </c>
      <c r="L228" s="28">
        <f t="shared" si="51"/>
        <v>0</v>
      </c>
      <c r="M228" s="28">
        <f t="shared" si="45"/>
        <v>0.00028694337889027056</v>
      </c>
      <c r="N228" s="28">
        <f t="shared" si="52"/>
        <v>0</v>
      </c>
      <c r="O228" s="11">
        <f t="shared" si="53"/>
        <v>0</v>
      </c>
      <c r="P228" s="28">
        <f t="shared" si="54"/>
        <v>0</v>
      </c>
      <c r="Q228" s="28">
        <f t="shared" si="55"/>
        <v>0</v>
      </c>
      <c r="R228">
        <f t="shared" si="46"/>
        <v>-0.00028694337889027056</v>
      </c>
    </row>
    <row r="229" spans="1:18" ht="12.75">
      <c r="A229" s="117"/>
      <c r="B229" s="117"/>
      <c r="C229" s="117"/>
      <c r="D229" s="119">
        <f t="shared" si="43"/>
        <v>0</v>
      </c>
      <c r="E229" s="119">
        <f t="shared" si="43"/>
        <v>0</v>
      </c>
      <c r="F229" s="28">
        <f t="shared" si="44"/>
        <v>0</v>
      </c>
      <c r="G229" s="28">
        <f t="shared" si="44"/>
        <v>0</v>
      </c>
      <c r="H229" s="28">
        <f t="shared" si="47"/>
        <v>0</v>
      </c>
      <c r="I229" s="28">
        <f t="shared" si="48"/>
        <v>0</v>
      </c>
      <c r="J229" s="28">
        <f t="shared" si="49"/>
        <v>0</v>
      </c>
      <c r="K229" s="28">
        <f t="shared" si="50"/>
        <v>0</v>
      </c>
      <c r="L229" s="28">
        <f t="shared" si="51"/>
        <v>0</v>
      </c>
      <c r="M229" s="28">
        <f t="shared" si="45"/>
        <v>0.00028694337889027056</v>
      </c>
      <c r="N229" s="28">
        <f t="shared" si="52"/>
        <v>0</v>
      </c>
      <c r="O229" s="11">
        <f t="shared" si="53"/>
        <v>0</v>
      </c>
      <c r="P229" s="28">
        <f t="shared" si="54"/>
        <v>0</v>
      </c>
      <c r="Q229" s="28">
        <f t="shared" si="55"/>
        <v>0</v>
      </c>
      <c r="R229">
        <f t="shared" si="46"/>
        <v>-0.00028694337889027056</v>
      </c>
    </row>
    <row r="230" spans="1:18" ht="12.75">
      <c r="A230" s="117"/>
      <c r="B230" s="117"/>
      <c r="C230" s="117"/>
      <c r="D230" s="119">
        <f t="shared" si="43"/>
        <v>0</v>
      </c>
      <c r="E230" s="119">
        <f t="shared" si="43"/>
        <v>0</v>
      </c>
      <c r="F230" s="28">
        <f t="shared" si="44"/>
        <v>0</v>
      </c>
      <c r="G230" s="28">
        <f t="shared" si="44"/>
        <v>0</v>
      </c>
      <c r="H230" s="28">
        <f t="shared" si="47"/>
        <v>0</v>
      </c>
      <c r="I230" s="28">
        <f t="shared" si="48"/>
        <v>0</v>
      </c>
      <c r="J230" s="28">
        <f t="shared" si="49"/>
        <v>0</v>
      </c>
      <c r="K230" s="28">
        <f t="shared" si="50"/>
        <v>0</v>
      </c>
      <c r="L230" s="28">
        <f t="shared" si="51"/>
        <v>0</v>
      </c>
      <c r="M230" s="28">
        <f t="shared" si="45"/>
        <v>0.00028694337889027056</v>
      </c>
      <c r="N230" s="28">
        <f t="shared" si="52"/>
        <v>0</v>
      </c>
      <c r="O230" s="11">
        <f t="shared" si="53"/>
        <v>0</v>
      </c>
      <c r="P230" s="28">
        <f t="shared" si="54"/>
        <v>0</v>
      </c>
      <c r="Q230" s="28">
        <f t="shared" si="55"/>
        <v>0</v>
      </c>
      <c r="R230">
        <f t="shared" si="46"/>
        <v>-0.00028694337889027056</v>
      </c>
    </row>
    <row r="231" spans="1:18" ht="12.75">
      <c r="A231" s="117"/>
      <c r="B231" s="117"/>
      <c r="C231" s="117"/>
      <c r="D231" s="119">
        <f t="shared" si="43"/>
        <v>0</v>
      </c>
      <c r="E231" s="119">
        <f t="shared" si="43"/>
        <v>0</v>
      </c>
      <c r="F231" s="28">
        <f t="shared" si="44"/>
        <v>0</v>
      </c>
      <c r="G231" s="28">
        <f t="shared" si="44"/>
        <v>0</v>
      </c>
      <c r="H231" s="28">
        <f t="shared" si="47"/>
        <v>0</v>
      </c>
      <c r="I231" s="28">
        <f t="shared" si="48"/>
        <v>0</v>
      </c>
      <c r="J231" s="28">
        <f t="shared" si="49"/>
        <v>0</v>
      </c>
      <c r="K231" s="28">
        <f t="shared" si="50"/>
        <v>0</v>
      </c>
      <c r="L231" s="28">
        <f t="shared" si="51"/>
        <v>0</v>
      </c>
      <c r="M231" s="28">
        <f t="shared" si="45"/>
        <v>0.00028694337889027056</v>
      </c>
      <c r="N231" s="28">
        <f t="shared" si="52"/>
        <v>0</v>
      </c>
      <c r="O231" s="11">
        <f t="shared" si="53"/>
        <v>0</v>
      </c>
      <c r="P231" s="28">
        <f t="shared" si="54"/>
        <v>0</v>
      </c>
      <c r="Q231" s="28">
        <f t="shared" si="55"/>
        <v>0</v>
      </c>
      <c r="R231">
        <f t="shared" si="46"/>
        <v>-0.00028694337889027056</v>
      </c>
    </row>
    <row r="232" spans="1:18" ht="12.75">
      <c r="A232" s="117"/>
      <c r="B232" s="117"/>
      <c r="C232" s="117"/>
      <c r="D232" s="119">
        <f t="shared" si="43"/>
        <v>0</v>
      </c>
      <c r="E232" s="119">
        <f t="shared" si="43"/>
        <v>0</v>
      </c>
      <c r="F232" s="28">
        <f t="shared" si="44"/>
        <v>0</v>
      </c>
      <c r="G232" s="28">
        <f t="shared" si="44"/>
        <v>0</v>
      </c>
      <c r="H232" s="28">
        <f t="shared" si="47"/>
        <v>0</v>
      </c>
      <c r="I232" s="28">
        <f t="shared" si="48"/>
        <v>0</v>
      </c>
      <c r="J232" s="28">
        <f t="shared" si="49"/>
        <v>0</v>
      </c>
      <c r="K232" s="28">
        <f t="shared" si="50"/>
        <v>0</v>
      </c>
      <c r="L232" s="28">
        <f t="shared" si="51"/>
        <v>0</v>
      </c>
      <c r="M232" s="28">
        <f t="shared" si="45"/>
        <v>0.00028694337889027056</v>
      </c>
      <c r="N232" s="28">
        <f t="shared" si="52"/>
        <v>0</v>
      </c>
      <c r="O232" s="11">
        <f t="shared" si="53"/>
        <v>0</v>
      </c>
      <c r="P232" s="28">
        <f t="shared" si="54"/>
        <v>0</v>
      </c>
      <c r="Q232" s="28">
        <f t="shared" si="55"/>
        <v>0</v>
      </c>
      <c r="R232">
        <f t="shared" si="46"/>
        <v>-0.00028694337889027056</v>
      </c>
    </row>
    <row r="233" spans="1:18" ht="12.75">
      <c r="A233" s="117"/>
      <c r="B233" s="117"/>
      <c r="C233" s="117"/>
      <c r="D233" s="119">
        <f t="shared" si="43"/>
        <v>0</v>
      </c>
      <c r="E233" s="119">
        <f t="shared" si="43"/>
        <v>0</v>
      </c>
      <c r="F233" s="28">
        <f t="shared" si="44"/>
        <v>0</v>
      </c>
      <c r="G233" s="28">
        <f t="shared" si="44"/>
        <v>0</v>
      </c>
      <c r="H233" s="28">
        <f t="shared" si="47"/>
        <v>0</v>
      </c>
      <c r="I233" s="28">
        <f t="shared" si="48"/>
        <v>0</v>
      </c>
      <c r="J233" s="28">
        <f t="shared" si="49"/>
        <v>0</v>
      </c>
      <c r="K233" s="28">
        <f t="shared" si="50"/>
        <v>0</v>
      </c>
      <c r="L233" s="28">
        <f t="shared" si="51"/>
        <v>0</v>
      </c>
      <c r="M233" s="28">
        <f t="shared" si="45"/>
        <v>0.00028694337889027056</v>
      </c>
      <c r="N233" s="28">
        <f t="shared" si="52"/>
        <v>0</v>
      </c>
      <c r="O233" s="11">
        <f t="shared" si="53"/>
        <v>0</v>
      </c>
      <c r="P233" s="28">
        <f t="shared" si="54"/>
        <v>0</v>
      </c>
      <c r="Q233" s="28">
        <f t="shared" si="55"/>
        <v>0</v>
      </c>
      <c r="R233">
        <f t="shared" si="46"/>
        <v>-0.00028694337889027056</v>
      </c>
    </row>
    <row r="234" spans="1:18" ht="12.75">
      <c r="A234" s="117"/>
      <c r="B234" s="117"/>
      <c r="C234" s="117"/>
      <c r="D234" s="119">
        <f t="shared" si="43"/>
        <v>0</v>
      </c>
      <c r="E234" s="119">
        <f t="shared" si="43"/>
        <v>0</v>
      </c>
      <c r="F234" s="28">
        <f t="shared" si="44"/>
        <v>0</v>
      </c>
      <c r="G234" s="28">
        <f t="shared" si="44"/>
        <v>0</v>
      </c>
      <c r="H234" s="28">
        <f t="shared" si="47"/>
        <v>0</v>
      </c>
      <c r="I234" s="28">
        <f t="shared" si="48"/>
        <v>0</v>
      </c>
      <c r="J234" s="28">
        <f t="shared" si="49"/>
        <v>0</v>
      </c>
      <c r="K234" s="28">
        <f t="shared" si="50"/>
        <v>0</v>
      </c>
      <c r="L234" s="28">
        <f t="shared" si="51"/>
        <v>0</v>
      </c>
      <c r="M234" s="28">
        <f t="shared" si="45"/>
        <v>0.00028694337889027056</v>
      </c>
      <c r="N234" s="28">
        <f t="shared" si="52"/>
        <v>0</v>
      </c>
      <c r="O234" s="11">
        <f t="shared" si="53"/>
        <v>0</v>
      </c>
      <c r="P234" s="28">
        <f t="shared" si="54"/>
        <v>0</v>
      </c>
      <c r="Q234" s="28">
        <f t="shared" si="55"/>
        <v>0</v>
      </c>
      <c r="R234">
        <f t="shared" si="46"/>
        <v>-0.00028694337889027056</v>
      </c>
    </row>
    <row r="235" spans="1:18" ht="12.75">
      <c r="A235" s="117"/>
      <c r="B235" s="117"/>
      <c r="C235" s="117"/>
      <c r="D235" s="119">
        <f t="shared" si="43"/>
        <v>0</v>
      </c>
      <c r="E235" s="119">
        <f t="shared" si="43"/>
        <v>0</v>
      </c>
      <c r="F235" s="28">
        <f t="shared" si="44"/>
        <v>0</v>
      </c>
      <c r="G235" s="28">
        <f t="shared" si="44"/>
        <v>0</v>
      </c>
      <c r="H235" s="28">
        <f t="shared" si="47"/>
        <v>0</v>
      </c>
      <c r="I235" s="28">
        <f t="shared" si="48"/>
        <v>0</v>
      </c>
      <c r="J235" s="28">
        <f t="shared" si="49"/>
        <v>0</v>
      </c>
      <c r="K235" s="28">
        <f t="shared" si="50"/>
        <v>0</v>
      </c>
      <c r="L235" s="28">
        <f t="shared" si="51"/>
        <v>0</v>
      </c>
      <c r="M235" s="28">
        <f t="shared" si="45"/>
        <v>0.00028694337889027056</v>
      </c>
      <c r="N235" s="28">
        <f t="shared" si="52"/>
        <v>0</v>
      </c>
      <c r="O235" s="11">
        <f t="shared" si="53"/>
        <v>0</v>
      </c>
      <c r="P235" s="28">
        <f t="shared" si="54"/>
        <v>0</v>
      </c>
      <c r="Q235" s="28">
        <f t="shared" si="55"/>
        <v>0</v>
      </c>
      <c r="R235">
        <f t="shared" si="46"/>
        <v>-0.00028694337889027056</v>
      </c>
    </row>
    <row r="236" spans="1:18" ht="12.75">
      <c r="A236" s="117"/>
      <c r="B236" s="117"/>
      <c r="C236" s="117"/>
      <c r="D236" s="119">
        <f t="shared" si="43"/>
        <v>0</v>
      </c>
      <c r="E236" s="119">
        <f t="shared" si="43"/>
        <v>0</v>
      </c>
      <c r="F236" s="28">
        <f t="shared" si="44"/>
        <v>0</v>
      </c>
      <c r="G236" s="28">
        <f t="shared" si="44"/>
        <v>0</v>
      </c>
      <c r="H236" s="28">
        <f t="shared" si="47"/>
        <v>0</v>
      </c>
      <c r="I236" s="28">
        <f t="shared" si="48"/>
        <v>0</v>
      </c>
      <c r="J236" s="28">
        <f t="shared" si="49"/>
        <v>0</v>
      </c>
      <c r="K236" s="28">
        <f t="shared" si="50"/>
        <v>0</v>
      </c>
      <c r="L236" s="28">
        <f t="shared" si="51"/>
        <v>0</v>
      </c>
      <c r="M236" s="28">
        <f t="shared" si="45"/>
        <v>0.00028694337889027056</v>
      </c>
      <c r="N236" s="28">
        <f t="shared" si="52"/>
        <v>0</v>
      </c>
      <c r="O236" s="11">
        <f t="shared" si="53"/>
        <v>0</v>
      </c>
      <c r="P236" s="28">
        <f t="shared" si="54"/>
        <v>0</v>
      </c>
      <c r="Q236" s="28">
        <f t="shared" si="55"/>
        <v>0</v>
      </c>
      <c r="R236">
        <f t="shared" si="46"/>
        <v>-0.00028694337889027056</v>
      </c>
    </row>
    <row r="237" spans="1:18" ht="12.75">
      <c r="A237" s="117"/>
      <c r="B237" s="117"/>
      <c r="C237" s="117"/>
      <c r="D237" s="119">
        <f t="shared" si="43"/>
        <v>0</v>
      </c>
      <c r="E237" s="119">
        <f t="shared" si="43"/>
        <v>0</v>
      </c>
      <c r="F237" s="28">
        <f t="shared" si="44"/>
        <v>0</v>
      </c>
      <c r="G237" s="28">
        <f t="shared" si="44"/>
        <v>0</v>
      </c>
      <c r="H237" s="28">
        <f t="shared" si="47"/>
        <v>0</v>
      </c>
      <c r="I237" s="28">
        <f t="shared" si="48"/>
        <v>0</v>
      </c>
      <c r="J237" s="28">
        <f t="shared" si="49"/>
        <v>0</v>
      </c>
      <c r="K237" s="28">
        <f t="shared" si="50"/>
        <v>0</v>
      </c>
      <c r="L237" s="28">
        <f t="shared" si="51"/>
        <v>0</v>
      </c>
      <c r="M237" s="28">
        <f t="shared" si="45"/>
        <v>0.00028694337889027056</v>
      </c>
      <c r="N237" s="28">
        <f t="shared" si="52"/>
        <v>0</v>
      </c>
      <c r="O237" s="11">
        <f t="shared" si="53"/>
        <v>0</v>
      </c>
      <c r="P237" s="28">
        <f t="shared" si="54"/>
        <v>0</v>
      </c>
      <c r="Q237" s="28">
        <f t="shared" si="55"/>
        <v>0</v>
      </c>
      <c r="R237">
        <f t="shared" si="46"/>
        <v>-0.00028694337889027056</v>
      </c>
    </row>
    <row r="238" spans="1:18" ht="12.75">
      <c r="A238" s="117"/>
      <c r="B238" s="117"/>
      <c r="C238" s="117"/>
      <c r="D238" s="119">
        <f t="shared" si="43"/>
        <v>0</v>
      </c>
      <c r="E238" s="119">
        <f t="shared" si="43"/>
        <v>0</v>
      </c>
      <c r="F238" s="28">
        <f t="shared" si="44"/>
        <v>0</v>
      </c>
      <c r="G238" s="28">
        <f t="shared" si="44"/>
        <v>0</v>
      </c>
      <c r="H238" s="28">
        <f t="shared" si="47"/>
        <v>0</v>
      </c>
      <c r="I238" s="28">
        <f t="shared" si="48"/>
        <v>0</v>
      </c>
      <c r="J238" s="28">
        <f t="shared" si="49"/>
        <v>0</v>
      </c>
      <c r="K238" s="28">
        <f t="shared" si="50"/>
        <v>0</v>
      </c>
      <c r="L238" s="28">
        <f t="shared" si="51"/>
        <v>0</v>
      </c>
      <c r="M238" s="28">
        <f t="shared" si="45"/>
        <v>0.00028694337889027056</v>
      </c>
      <c r="N238" s="28">
        <f t="shared" si="52"/>
        <v>0</v>
      </c>
      <c r="O238" s="11">
        <f t="shared" si="53"/>
        <v>0</v>
      </c>
      <c r="P238" s="28">
        <f t="shared" si="54"/>
        <v>0</v>
      </c>
      <c r="Q238" s="28">
        <f t="shared" si="55"/>
        <v>0</v>
      </c>
      <c r="R238">
        <f t="shared" si="46"/>
        <v>-0.00028694337889027056</v>
      </c>
    </row>
    <row r="239" spans="1:18" ht="12.75">
      <c r="A239" s="117"/>
      <c r="B239" s="117"/>
      <c r="C239" s="117"/>
      <c r="D239" s="119">
        <f t="shared" si="43"/>
        <v>0</v>
      </c>
      <c r="E239" s="119">
        <f t="shared" si="43"/>
        <v>0</v>
      </c>
      <c r="F239" s="28">
        <f t="shared" si="44"/>
        <v>0</v>
      </c>
      <c r="G239" s="28">
        <f t="shared" si="44"/>
        <v>0</v>
      </c>
      <c r="H239" s="28">
        <f t="shared" si="47"/>
        <v>0</v>
      </c>
      <c r="I239" s="28">
        <f t="shared" si="48"/>
        <v>0</v>
      </c>
      <c r="J239" s="28">
        <f t="shared" si="49"/>
        <v>0</v>
      </c>
      <c r="K239" s="28">
        <f t="shared" si="50"/>
        <v>0</v>
      </c>
      <c r="L239" s="28">
        <f t="shared" si="51"/>
        <v>0</v>
      </c>
      <c r="M239" s="28">
        <f t="shared" si="45"/>
        <v>0.00028694337889027056</v>
      </c>
      <c r="N239" s="28">
        <f t="shared" si="52"/>
        <v>0</v>
      </c>
      <c r="O239" s="11">
        <f t="shared" si="53"/>
        <v>0</v>
      </c>
      <c r="P239" s="28">
        <f t="shared" si="54"/>
        <v>0</v>
      </c>
      <c r="Q239" s="28">
        <f t="shared" si="55"/>
        <v>0</v>
      </c>
      <c r="R239">
        <f t="shared" si="46"/>
        <v>-0.00028694337889027056</v>
      </c>
    </row>
    <row r="240" spans="1:18" ht="12.75">
      <c r="A240" s="117"/>
      <c r="B240" s="117"/>
      <c r="C240" s="117"/>
      <c r="D240" s="119">
        <f t="shared" si="43"/>
        <v>0</v>
      </c>
      <c r="E240" s="119">
        <f t="shared" si="43"/>
        <v>0</v>
      </c>
      <c r="F240" s="28">
        <f t="shared" si="44"/>
        <v>0</v>
      </c>
      <c r="G240" s="28">
        <f t="shared" si="44"/>
        <v>0</v>
      </c>
      <c r="H240" s="28">
        <f t="shared" si="47"/>
        <v>0</v>
      </c>
      <c r="I240" s="28">
        <f t="shared" si="48"/>
        <v>0</v>
      </c>
      <c r="J240" s="28">
        <f t="shared" si="49"/>
        <v>0</v>
      </c>
      <c r="K240" s="28">
        <f t="shared" si="50"/>
        <v>0</v>
      </c>
      <c r="L240" s="28">
        <f t="shared" si="51"/>
        <v>0</v>
      </c>
      <c r="M240" s="28">
        <f t="shared" si="45"/>
        <v>0.00028694337889027056</v>
      </c>
      <c r="N240" s="28">
        <f t="shared" si="52"/>
        <v>0</v>
      </c>
      <c r="O240" s="11">
        <f t="shared" si="53"/>
        <v>0</v>
      </c>
      <c r="P240" s="28">
        <f t="shared" si="54"/>
        <v>0</v>
      </c>
      <c r="Q240" s="28">
        <f t="shared" si="55"/>
        <v>0</v>
      </c>
      <c r="R240">
        <f t="shared" si="46"/>
        <v>-0.00028694337889027056</v>
      </c>
    </row>
    <row r="241" spans="1:18" ht="12.75">
      <c r="A241" s="117"/>
      <c r="B241" s="117"/>
      <c r="C241" s="117"/>
      <c r="D241" s="119">
        <f t="shared" si="43"/>
        <v>0</v>
      </c>
      <c r="E241" s="119">
        <f t="shared" si="43"/>
        <v>0</v>
      </c>
      <c r="F241" s="28">
        <f t="shared" si="44"/>
        <v>0</v>
      </c>
      <c r="G241" s="28">
        <f t="shared" si="44"/>
        <v>0</v>
      </c>
      <c r="H241" s="28">
        <f t="shared" si="47"/>
        <v>0</v>
      </c>
      <c r="I241" s="28">
        <f t="shared" si="48"/>
        <v>0</v>
      </c>
      <c r="J241" s="28">
        <f t="shared" si="49"/>
        <v>0</v>
      </c>
      <c r="K241" s="28">
        <f t="shared" si="50"/>
        <v>0</v>
      </c>
      <c r="L241" s="28">
        <f t="shared" si="51"/>
        <v>0</v>
      </c>
      <c r="M241" s="28">
        <f t="shared" si="45"/>
        <v>0.00028694337889027056</v>
      </c>
      <c r="N241" s="28">
        <f t="shared" si="52"/>
        <v>0</v>
      </c>
      <c r="O241" s="11">
        <f t="shared" si="53"/>
        <v>0</v>
      </c>
      <c r="P241" s="28">
        <f t="shared" si="54"/>
        <v>0</v>
      </c>
      <c r="Q241" s="28">
        <f t="shared" si="55"/>
        <v>0</v>
      </c>
      <c r="R241">
        <f t="shared" si="46"/>
        <v>-0.00028694337889027056</v>
      </c>
    </row>
    <row r="242" spans="1:18" ht="12.75">
      <c r="A242" s="117"/>
      <c r="B242" s="117"/>
      <c r="C242" s="117"/>
      <c r="D242" s="119">
        <f t="shared" si="43"/>
        <v>0</v>
      </c>
      <c r="E242" s="119">
        <f t="shared" si="43"/>
        <v>0</v>
      </c>
      <c r="F242" s="28">
        <f t="shared" si="44"/>
        <v>0</v>
      </c>
      <c r="G242" s="28">
        <f t="shared" si="44"/>
        <v>0</v>
      </c>
      <c r="H242" s="28">
        <f t="shared" si="47"/>
        <v>0</v>
      </c>
      <c r="I242" s="28">
        <f t="shared" si="48"/>
        <v>0</v>
      </c>
      <c r="J242" s="28">
        <f t="shared" si="49"/>
        <v>0</v>
      </c>
      <c r="K242" s="28">
        <f t="shared" si="50"/>
        <v>0</v>
      </c>
      <c r="L242" s="28">
        <f t="shared" si="51"/>
        <v>0</v>
      </c>
      <c r="M242" s="28">
        <f t="shared" si="45"/>
        <v>0.00028694337889027056</v>
      </c>
      <c r="N242" s="28">
        <f t="shared" si="52"/>
        <v>0</v>
      </c>
      <c r="O242" s="11">
        <f t="shared" si="53"/>
        <v>0</v>
      </c>
      <c r="P242" s="28">
        <f t="shared" si="54"/>
        <v>0</v>
      </c>
      <c r="Q242" s="28">
        <f t="shared" si="55"/>
        <v>0</v>
      </c>
      <c r="R242">
        <f t="shared" si="46"/>
        <v>-0.00028694337889027056</v>
      </c>
    </row>
    <row r="243" spans="1:18" ht="12.75">
      <c r="A243" s="117"/>
      <c r="B243" s="117"/>
      <c r="C243" s="117"/>
      <c r="D243" s="119">
        <f t="shared" si="43"/>
        <v>0</v>
      </c>
      <c r="E243" s="119">
        <f t="shared" si="43"/>
        <v>0</v>
      </c>
      <c r="F243" s="28">
        <f t="shared" si="44"/>
        <v>0</v>
      </c>
      <c r="G243" s="28">
        <f t="shared" si="44"/>
        <v>0</v>
      </c>
      <c r="H243" s="28">
        <f t="shared" si="47"/>
        <v>0</v>
      </c>
      <c r="I243" s="28">
        <f t="shared" si="48"/>
        <v>0</v>
      </c>
      <c r="J243" s="28">
        <f t="shared" si="49"/>
        <v>0</v>
      </c>
      <c r="K243" s="28">
        <f t="shared" si="50"/>
        <v>0</v>
      </c>
      <c r="L243" s="28">
        <f t="shared" si="51"/>
        <v>0</v>
      </c>
      <c r="M243" s="28">
        <f t="shared" si="45"/>
        <v>0.00028694337889027056</v>
      </c>
      <c r="N243" s="28">
        <f t="shared" si="52"/>
        <v>0</v>
      </c>
      <c r="O243" s="11">
        <f t="shared" si="53"/>
        <v>0</v>
      </c>
      <c r="P243" s="28">
        <f t="shared" si="54"/>
        <v>0</v>
      </c>
      <c r="Q243" s="28">
        <f t="shared" si="55"/>
        <v>0</v>
      </c>
      <c r="R243">
        <f t="shared" si="46"/>
        <v>-0.00028694337889027056</v>
      </c>
    </row>
    <row r="244" spans="1:18" ht="12.75">
      <c r="A244" s="117"/>
      <c r="B244" s="117"/>
      <c r="C244" s="117"/>
      <c r="D244" s="119">
        <f t="shared" si="43"/>
        <v>0</v>
      </c>
      <c r="E244" s="119">
        <f t="shared" si="43"/>
        <v>0</v>
      </c>
      <c r="F244" s="28">
        <f t="shared" si="44"/>
        <v>0</v>
      </c>
      <c r="G244" s="28">
        <f t="shared" si="44"/>
        <v>0</v>
      </c>
      <c r="H244" s="28">
        <f t="shared" si="47"/>
        <v>0</v>
      </c>
      <c r="I244" s="28">
        <f t="shared" si="48"/>
        <v>0</v>
      </c>
      <c r="J244" s="28">
        <f t="shared" si="49"/>
        <v>0</v>
      </c>
      <c r="K244" s="28">
        <f t="shared" si="50"/>
        <v>0</v>
      </c>
      <c r="L244" s="28">
        <f t="shared" si="51"/>
        <v>0</v>
      </c>
      <c r="M244" s="28">
        <f t="shared" si="45"/>
        <v>0.00028694337889027056</v>
      </c>
      <c r="N244" s="28">
        <f t="shared" si="52"/>
        <v>0</v>
      </c>
      <c r="O244" s="11">
        <f t="shared" si="53"/>
        <v>0</v>
      </c>
      <c r="P244" s="28">
        <f t="shared" si="54"/>
        <v>0</v>
      </c>
      <c r="Q244" s="28">
        <f t="shared" si="55"/>
        <v>0</v>
      </c>
      <c r="R244">
        <f t="shared" si="46"/>
        <v>-0.00028694337889027056</v>
      </c>
    </row>
    <row r="245" spans="1:18" ht="12.75">
      <c r="A245" s="117"/>
      <c r="B245" s="117"/>
      <c r="C245" s="117"/>
      <c r="D245" s="119">
        <f t="shared" si="43"/>
        <v>0</v>
      </c>
      <c r="E245" s="119">
        <f t="shared" si="43"/>
        <v>0</v>
      </c>
      <c r="F245" s="28">
        <f t="shared" si="44"/>
        <v>0</v>
      </c>
      <c r="G245" s="28">
        <f t="shared" si="44"/>
        <v>0</v>
      </c>
      <c r="H245" s="28">
        <f t="shared" si="47"/>
        <v>0</v>
      </c>
      <c r="I245" s="28">
        <f t="shared" si="48"/>
        <v>0</v>
      </c>
      <c r="J245" s="28">
        <f t="shared" si="49"/>
        <v>0</v>
      </c>
      <c r="K245" s="28">
        <f t="shared" si="50"/>
        <v>0</v>
      </c>
      <c r="L245" s="28">
        <f t="shared" si="51"/>
        <v>0</v>
      </c>
      <c r="M245" s="28">
        <f t="shared" si="45"/>
        <v>0.00028694337889027056</v>
      </c>
      <c r="N245" s="28">
        <f t="shared" si="52"/>
        <v>0</v>
      </c>
      <c r="O245" s="11">
        <f t="shared" si="53"/>
        <v>0</v>
      </c>
      <c r="P245" s="28">
        <f t="shared" si="54"/>
        <v>0</v>
      </c>
      <c r="Q245" s="28">
        <f t="shared" si="55"/>
        <v>0</v>
      </c>
      <c r="R245">
        <f t="shared" si="46"/>
        <v>-0.00028694337889027056</v>
      </c>
    </row>
    <row r="246" spans="1:18" ht="12.75">
      <c r="A246" s="117"/>
      <c r="B246" s="117"/>
      <c r="C246" s="117"/>
      <c r="D246" s="119">
        <f t="shared" si="43"/>
        <v>0</v>
      </c>
      <c r="E246" s="119">
        <f t="shared" si="43"/>
        <v>0</v>
      </c>
      <c r="F246" s="28">
        <f t="shared" si="44"/>
        <v>0</v>
      </c>
      <c r="G246" s="28">
        <f t="shared" si="44"/>
        <v>0</v>
      </c>
      <c r="H246" s="28">
        <f t="shared" si="47"/>
        <v>0</v>
      </c>
      <c r="I246" s="28">
        <f t="shared" si="48"/>
        <v>0</v>
      </c>
      <c r="J246" s="28">
        <f t="shared" si="49"/>
        <v>0</v>
      </c>
      <c r="K246" s="28">
        <f t="shared" si="50"/>
        <v>0</v>
      </c>
      <c r="L246" s="28">
        <f t="shared" si="51"/>
        <v>0</v>
      </c>
      <c r="M246" s="28">
        <f t="shared" si="45"/>
        <v>0.00028694337889027056</v>
      </c>
      <c r="N246" s="28">
        <f t="shared" si="52"/>
        <v>0</v>
      </c>
      <c r="O246" s="11">
        <f t="shared" si="53"/>
        <v>0</v>
      </c>
      <c r="P246" s="28">
        <f t="shared" si="54"/>
        <v>0</v>
      </c>
      <c r="Q246" s="28">
        <f t="shared" si="55"/>
        <v>0</v>
      </c>
      <c r="R246">
        <f t="shared" si="46"/>
        <v>-0.00028694337889027056</v>
      </c>
    </row>
    <row r="247" spans="1:18" ht="12.75">
      <c r="A247" s="117"/>
      <c r="B247" s="117"/>
      <c r="C247" s="117"/>
      <c r="D247" s="119">
        <f t="shared" si="43"/>
        <v>0</v>
      </c>
      <c r="E247" s="119">
        <f t="shared" si="43"/>
        <v>0</v>
      </c>
      <c r="F247" s="28">
        <f t="shared" si="44"/>
        <v>0</v>
      </c>
      <c r="G247" s="28">
        <f t="shared" si="44"/>
        <v>0</v>
      </c>
      <c r="H247" s="28">
        <f t="shared" si="47"/>
        <v>0</v>
      </c>
      <c r="I247" s="28">
        <f t="shared" si="48"/>
        <v>0</v>
      </c>
      <c r="J247" s="28">
        <f t="shared" si="49"/>
        <v>0</v>
      </c>
      <c r="K247" s="28">
        <f t="shared" si="50"/>
        <v>0</v>
      </c>
      <c r="L247" s="28">
        <f t="shared" si="51"/>
        <v>0</v>
      </c>
      <c r="M247" s="28">
        <f t="shared" si="45"/>
        <v>0.00028694337889027056</v>
      </c>
      <c r="N247" s="28">
        <f t="shared" si="52"/>
        <v>0</v>
      </c>
      <c r="O247" s="11">
        <f t="shared" si="53"/>
        <v>0</v>
      </c>
      <c r="P247" s="28">
        <f t="shared" si="54"/>
        <v>0</v>
      </c>
      <c r="Q247" s="28">
        <f t="shared" si="55"/>
        <v>0</v>
      </c>
      <c r="R247">
        <f t="shared" si="46"/>
        <v>-0.00028694337889027056</v>
      </c>
    </row>
    <row r="248" spans="1:18" ht="12.75">
      <c r="A248" s="117"/>
      <c r="B248" s="117"/>
      <c r="C248" s="117"/>
      <c r="D248" s="119">
        <f t="shared" si="43"/>
        <v>0</v>
      </c>
      <c r="E248" s="119">
        <f t="shared" si="43"/>
        <v>0</v>
      </c>
      <c r="F248" s="28">
        <f t="shared" si="44"/>
        <v>0</v>
      </c>
      <c r="G248" s="28">
        <f t="shared" si="44"/>
        <v>0</v>
      </c>
      <c r="H248" s="28">
        <f t="shared" si="47"/>
        <v>0</v>
      </c>
      <c r="I248" s="28">
        <f t="shared" si="48"/>
        <v>0</v>
      </c>
      <c r="J248" s="28">
        <f t="shared" si="49"/>
        <v>0</v>
      </c>
      <c r="K248" s="28">
        <f t="shared" si="50"/>
        <v>0</v>
      </c>
      <c r="L248" s="28">
        <f t="shared" si="51"/>
        <v>0</v>
      </c>
      <c r="M248" s="28">
        <f t="shared" si="45"/>
        <v>0.00028694337889027056</v>
      </c>
      <c r="N248" s="28">
        <f t="shared" si="52"/>
        <v>0</v>
      </c>
      <c r="O248" s="11">
        <f t="shared" si="53"/>
        <v>0</v>
      </c>
      <c r="P248" s="28">
        <f t="shared" si="54"/>
        <v>0</v>
      </c>
      <c r="Q248" s="28">
        <f t="shared" si="55"/>
        <v>0</v>
      </c>
      <c r="R248">
        <f t="shared" si="46"/>
        <v>-0.00028694337889027056</v>
      </c>
    </row>
    <row r="249" spans="1:18" ht="12.75">
      <c r="A249" s="117"/>
      <c r="B249" s="117"/>
      <c r="C249" s="117"/>
      <c r="D249" s="119">
        <f t="shared" si="43"/>
        <v>0</v>
      </c>
      <c r="E249" s="119">
        <f t="shared" si="43"/>
        <v>0</v>
      </c>
      <c r="F249" s="28">
        <f t="shared" si="44"/>
        <v>0</v>
      </c>
      <c r="G249" s="28">
        <f t="shared" si="44"/>
        <v>0</v>
      </c>
      <c r="H249" s="28">
        <f t="shared" si="47"/>
        <v>0</v>
      </c>
      <c r="I249" s="28">
        <f t="shared" si="48"/>
        <v>0</v>
      </c>
      <c r="J249" s="28">
        <f t="shared" si="49"/>
        <v>0</v>
      </c>
      <c r="K249" s="28">
        <f t="shared" si="50"/>
        <v>0</v>
      </c>
      <c r="L249" s="28">
        <f t="shared" si="51"/>
        <v>0</v>
      </c>
      <c r="M249" s="28">
        <f t="shared" si="45"/>
        <v>0.00028694337889027056</v>
      </c>
      <c r="N249" s="28">
        <f t="shared" si="52"/>
        <v>0</v>
      </c>
      <c r="O249" s="11">
        <f t="shared" si="53"/>
        <v>0</v>
      </c>
      <c r="P249" s="28">
        <f t="shared" si="54"/>
        <v>0</v>
      </c>
      <c r="Q249" s="28">
        <f t="shared" si="55"/>
        <v>0</v>
      </c>
      <c r="R249">
        <f t="shared" si="46"/>
        <v>-0.00028694337889027056</v>
      </c>
    </row>
    <row r="250" spans="1:18" ht="12.75">
      <c r="A250" s="117"/>
      <c r="B250" s="117"/>
      <c r="C250" s="117"/>
      <c r="D250" s="119">
        <f t="shared" si="43"/>
        <v>0</v>
      </c>
      <c r="E250" s="119">
        <f t="shared" si="43"/>
        <v>0</v>
      </c>
      <c r="F250" s="28">
        <f t="shared" si="44"/>
        <v>0</v>
      </c>
      <c r="G250" s="28">
        <f t="shared" si="44"/>
        <v>0</v>
      </c>
      <c r="H250" s="28">
        <f t="shared" si="47"/>
        <v>0</v>
      </c>
      <c r="I250" s="28">
        <f t="shared" si="48"/>
        <v>0</v>
      </c>
      <c r="J250" s="28">
        <f t="shared" si="49"/>
        <v>0</v>
      </c>
      <c r="K250" s="28">
        <f t="shared" si="50"/>
        <v>0</v>
      </c>
      <c r="L250" s="28">
        <f t="shared" si="51"/>
        <v>0</v>
      </c>
      <c r="M250" s="28">
        <f t="shared" si="45"/>
        <v>0.00028694337889027056</v>
      </c>
      <c r="N250" s="28">
        <f t="shared" si="52"/>
        <v>0</v>
      </c>
      <c r="O250" s="11">
        <f t="shared" si="53"/>
        <v>0</v>
      </c>
      <c r="P250" s="28">
        <f t="shared" si="54"/>
        <v>0</v>
      </c>
      <c r="Q250" s="28">
        <f t="shared" si="55"/>
        <v>0</v>
      </c>
      <c r="R250">
        <f t="shared" si="46"/>
        <v>-0.00028694337889027056</v>
      </c>
    </row>
    <row r="251" spans="1:18" ht="12.75">
      <c r="A251" s="117"/>
      <c r="B251" s="117"/>
      <c r="C251" s="117"/>
      <c r="D251" s="119">
        <f t="shared" si="43"/>
        <v>0</v>
      </c>
      <c r="E251" s="119">
        <f t="shared" si="43"/>
        <v>0</v>
      </c>
      <c r="F251" s="28">
        <f t="shared" si="44"/>
        <v>0</v>
      </c>
      <c r="G251" s="28">
        <f t="shared" si="44"/>
        <v>0</v>
      </c>
      <c r="H251" s="28">
        <f t="shared" si="47"/>
        <v>0</v>
      </c>
      <c r="I251" s="28">
        <f t="shared" si="48"/>
        <v>0</v>
      </c>
      <c r="J251" s="28">
        <f t="shared" si="49"/>
        <v>0</v>
      </c>
      <c r="K251" s="28">
        <f t="shared" si="50"/>
        <v>0</v>
      </c>
      <c r="L251" s="28">
        <f t="shared" si="51"/>
        <v>0</v>
      </c>
      <c r="M251" s="28">
        <f t="shared" si="45"/>
        <v>0.00028694337889027056</v>
      </c>
      <c r="N251" s="28">
        <f t="shared" si="52"/>
        <v>0</v>
      </c>
      <c r="O251" s="11">
        <f t="shared" si="53"/>
        <v>0</v>
      </c>
      <c r="P251" s="28">
        <f t="shared" si="54"/>
        <v>0</v>
      </c>
      <c r="Q251" s="28">
        <f t="shared" si="55"/>
        <v>0</v>
      </c>
      <c r="R251">
        <f t="shared" si="46"/>
        <v>-0.00028694337889027056</v>
      </c>
    </row>
    <row r="252" spans="1:18" ht="12.75">
      <c r="A252" s="117"/>
      <c r="B252" s="117"/>
      <c r="C252" s="117"/>
      <c r="D252" s="119">
        <f t="shared" si="43"/>
        <v>0</v>
      </c>
      <c r="E252" s="119">
        <f t="shared" si="43"/>
        <v>0</v>
      </c>
      <c r="F252" s="28">
        <f t="shared" si="44"/>
        <v>0</v>
      </c>
      <c r="G252" s="28">
        <f t="shared" si="44"/>
        <v>0</v>
      </c>
      <c r="H252" s="28">
        <f t="shared" si="47"/>
        <v>0</v>
      </c>
      <c r="I252" s="28">
        <f t="shared" si="48"/>
        <v>0</v>
      </c>
      <c r="J252" s="28">
        <f t="shared" si="49"/>
        <v>0</v>
      </c>
      <c r="K252" s="28">
        <f t="shared" si="50"/>
        <v>0</v>
      </c>
      <c r="L252" s="28">
        <f t="shared" si="51"/>
        <v>0</v>
      </c>
      <c r="M252" s="28">
        <f t="shared" si="45"/>
        <v>0.00028694337889027056</v>
      </c>
      <c r="N252" s="28">
        <f t="shared" si="52"/>
        <v>0</v>
      </c>
      <c r="O252" s="11">
        <f t="shared" si="53"/>
        <v>0</v>
      </c>
      <c r="P252" s="28">
        <f t="shared" si="54"/>
        <v>0</v>
      </c>
      <c r="Q252" s="28">
        <f t="shared" si="55"/>
        <v>0</v>
      </c>
      <c r="R252">
        <f t="shared" si="46"/>
        <v>-0.00028694337889027056</v>
      </c>
    </row>
    <row r="253" spans="1:18" ht="12.75">
      <c r="A253" s="117"/>
      <c r="B253" s="117"/>
      <c r="C253" s="117"/>
      <c r="D253" s="119">
        <f t="shared" si="43"/>
        <v>0</v>
      </c>
      <c r="E253" s="119">
        <f t="shared" si="43"/>
        <v>0</v>
      </c>
      <c r="F253" s="28">
        <f t="shared" si="44"/>
        <v>0</v>
      </c>
      <c r="G253" s="28">
        <f t="shared" si="44"/>
        <v>0</v>
      </c>
      <c r="H253" s="28">
        <f t="shared" si="47"/>
        <v>0</v>
      </c>
      <c r="I253" s="28">
        <f t="shared" si="48"/>
        <v>0</v>
      </c>
      <c r="J253" s="28">
        <f t="shared" si="49"/>
        <v>0</v>
      </c>
      <c r="K253" s="28">
        <f t="shared" si="50"/>
        <v>0</v>
      </c>
      <c r="L253" s="28">
        <f t="shared" si="51"/>
        <v>0</v>
      </c>
      <c r="M253" s="28">
        <f t="shared" si="45"/>
        <v>0.00028694337889027056</v>
      </c>
      <c r="N253" s="28">
        <f t="shared" si="52"/>
        <v>0</v>
      </c>
      <c r="O253" s="11">
        <f t="shared" si="53"/>
        <v>0</v>
      </c>
      <c r="P253" s="28">
        <f t="shared" si="54"/>
        <v>0</v>
      </c>
      <c r="Q253" s="28">
        <f t="shared" si="55"/>
        <v>0</v>
      </c>
      <c r="R253">
        <f t="shared" si="46"/>
        <v>-0.00028694337889027056</v>
      </c>
    </row>
    <row r="254" spans="1:18" ht="12.75">
      <c r="A254" s="117"/>
      <c r="B254" s="117"/>
      <c r="C254" s="117"/>
      <c r="D254" s="119">
        <f t="shared" si="43"/>
        <v>0</v>
      </c>
      <c r="E254" s="119">
        <f t="shared" si="43"/>
        <v>0</v>
      </c>
      <c r="F254" s="28">
        <f t="shared" si="44"/>
        <v>0</v>
      </c>
      <c r="G254" s="28">
        <f t="shared" si="44"/>
        <v>0</v>
      </c>
      <c r="H254" s="28">
        <f t="shared" si="47"/>
        <v>0</v>
      </c>
      <c r="I254" s="28">
        <f t="shared" si="48"/>
        <v>0</v>
      </c>
      <c r="J254" s="28">
        <f t="shared" si="49"/>
        <v>0</v>
      </c>
      <c r="K254" s="28">
        <f t="shared" si="50"/>
        <v>0</v>
      </c>
      <c r="L254" s="28">
        <f t="shared" si="51"/>
        <v>0</v>
      </c>
      <c r="M254" s="28">
        <f t="shared" si="45"/>
        <v>0.00028694337889027056</v>
      </c>
      <c r="N254" s="28">
        <f t="shared" si="52"/>
        <v>0</v>
      </c>
      <c r="O254" s="11">
        <f t="shared" si="53"/>
        <v>0</v>
      </c>
      <c r="P254" s="28">
        <f t="shared" si="54"/>
        <v>0</v>
      </c>
      <c r="Q254" s="28">
        <f t="shared" si="55"/>
        <v>0</v>
      </c>
      <c r="R254">
        <f t="shared" si="46"/>
        <v>-0.00028694337889027056</v>
      </c>
    </row>
    <row r="255" spans="1:18" ht="12.75">
      <c r="A255" s="117"/>
      <c r="B255" s="117"/>
      <c r="C255" s="117"/>
      <c r="D255" s="119">
        <f t="shared" si="43"/>
        <v>0</v>
      </c>
      <c r="E255" s="119">
        <f t="shared" si="43"/>
        <v>0</v>
      </c>
      <c r="F255" s="28">
        <f t="shared" si="44"/>
        <v>0</v>
      </c>
      <c r="G255" s="28">
        <f t="shared" si="44"/>
        <v>0</v>
      </c>
      <c r="H255" s="28">
        <f t="shared" si="47"/>
        <v>0</v>
      </c>
      <c r="I255" s="28">
        <f t="shared" si="48"/>
        <v>0</v>
      </c>
      <c r="J255" s="28">
        <f t="shared" si="49"/>
        <v>0</v>
      </c>
      <c r="K255" s="28">
        <f t="shared" si="50"/>
        <v>0</v>
      </c>
      <c r="L255" s="28">
        <f t="shared" si="51"/>
        <v>0</v>
      </c>
      <c r="M255" s="28">
        <f t="shared" si="45"/>
        <v>0.00028694337889027056</v>
      </c>
      <c r="N255" s="28">
        <f t="shared" si="52"/>
        <v>0</v>
      </c>
      <c r="O255" s="11">
        <f t="shared" si="53"/>
        <v>0</v>
      </c>
      <c r="P255" s="28">
        <f t="shared" si="54"/>
        <v>0</v>
      </c>
      <c r="Q255" s="28">
        <f t="shared" si="55"/>
        <v>0</v>
      </c>
      <c r="R255">
        <f t="shared" si="46"/>
        <v>-0.00028694337889027056</v>
      </c>
    </row>
    <row r="256" spans="1:18" ht="12.75">
      <c r="A256" s="117"/>
      <c r="B256" s="117"/>
      <c r="C256" s="117"/>
      <c r="D256" s="119">
        <f t="shared" si="43"/>
        <v>0</v>
      </c>
      <c r="E256" s="119">
        <f t="shared" si="43"/>
        <v>0</v>
      </c>
      <c r="F256" s="28">
        <f t="shared" si="44"/>
        <v>0</v>
      </c>
      <c r="G256" s="28">
        <f t="shared" si="44"/>
        <v>0</v>
      </c>
      <c r="H256" s="28">
        <f t="shared" si="47"/>
        <v>0</v>
      </c>
      <c r="I256" s="28">
        <f t="shared" si="48"/>
        <v>0</v>
      </c>
      <c r="J256" s="28">
        <f t="shared" si="49"/>
        <v>0</v>
      </c>
      <c r="K256" s="28">
        <f t="shared" si="50"/>
        <v>0</v>
      </c>
      <c r="L256" s="28">
        <f t="shared" si="51"/>
        <v>0</v>
      </c>
      <c r="M256" s="28">
        <f t="shared" si="45"/>
        <v>0.00028694337889027056</v>
      </c>
      <c r="N256" s="28">
        <f t="shared" si="52"/>
        <v>0</v>
      </c>
      <c r="O256" s="11">
        <f t="shared" si="53"/>
        <v>0</v>
      </c>
      <c r="P256" s="28">
        <f t="shared" si="54"/>
        <v>0</v>
      </c>
      <c r="Q256" s="28">
        <f t="shared" si="55"/>
        <v>0</v>
      </c>
      <c r="R256">
        <f t="shared" si="46"/>
        <v>-0.00028694337889027056</v>
      </c>
    </row>
    <row r="257" spans="1:18" ht="12.75">
      <c r="A257" s="117"/>
      <c r="B257" s="117"/>
      <c r="C257" s="117"/>
      <c r="D257" s="119">
        <f t="shared" si="43"/>
        <v>0</v>
      </c>
      <c r="E257" s="119">
        <f t="shared" si="43"/>
        <v>0</v>
      </c>
      <c r="F257" s="28">
        <f t="shared" si="44"/>
        <v>0</v>
      </c>
      <c r="G257" s="28">
        <f t="shared" si="44"/>
        <v>0</v>
      </c>
      <c r="H257" s="28">
        <f t="shared" si="47"/>
        <v>0</v>
      </c>
      <c r="I257" s="28">
        <f t="shared" si="48"/>
        <v>0</v>
      </c>
      <c r="J257" s="28">
        <f t="shared" si="49"/>
        <v>0</v>
      </c>
      <c r="K257" s="28">
        <f t="shared" si="50"/>
        <v>0</v>
      </c>
      <c r="L257" s="28">
        <f t="shared" si="51"/>
        <v>0</v>
      </c>
      <c r="M257" s="28">
        <f t="shared" si="45"/>
        <v>0.00028694337889027056</v>
      </c>
      <c r="N257" s="28">
        <f t="shared" si="52"/>
        <v>0</v>
      </c>
      <c r="O257" s="11">
        <f t="shared" si="53"/>
        <v>0</v>
      </c>
      <c r="P257" s="28">
        <f t="shared" si="54"/>
        <v>0</v>
      </c>
      <c r="Q257" s="28">
        <f t="shared" si="55"/>
        <v>0</v>
      </c>
      <c r="R257">
        <f t="shared" si="46"/>
        <v>-0.00028694337889027056</v>
      </c>
    </row>
    <row r="258" spans="1:18" ht="12.75">
      <c r="A258" s="117"/>
      <c r="B258" s="117"/>
      <c r="C258" s="117"/>
      <c r="D258" s="119">
        <f t="shared" si="43"/>
        <v>0</v>
      </c>
      <c r="E258" s="119">
        <f t="shared" si="43"/>
        <v>0</v>
      </c>
      <c r="F258" s="28">
        <f t="shared" si="44"/>
        <v>0</v>
      </c>
      <c r="G258" s="28">
        <f t="shared" si="44"/>
        <v>0</v>
      </c>
      <c r="H258" s="28">
        <f t="shared" si="47"/>
        <v>0</v>
      </c>
      <c r="I258" s="28">
        <f t="shared" si="48"/>
        <v>0</v>
      </c>
      <c r="J258" s="28">
        <f t="shared" si="49"/>
        <v>0</v>
      </c>
      <c r="K258" s="28">
        <f t="shared" si="50"/>
        <v>0</v>
      </c>
      <c r="L258" s="28">
        <f t="shared" si="51"/>
        <v>0</v>
      </c>
      <c r="M258" s="28">
        <f t="shared" si="45"/>
        <v>0.00028694337889027056</v>
      </c>
      <c r="N258" s="28">
        <f t="shared" si="52"/>
        <v>0</v>
      </c>
      <c r="O258" s="11">
        <f t="shared" si="53"/>
        <v>0</v>
      </c>
      <c r="P258" s="28">
        <f t="shared" si="54"/>
        <v>0</v>
      </c>
      <c r="Q258" s="28">
        <f t="shared" si="55"/>
        <v>0</v>
      </c>
      <c r="R258">
        <f t="shared" si="46"/>
        <v>-0.00028694337889027056</v>
      </c>
    </row>
    <row r="259" spans="1:18" ht="12.75">
      <c r="A259" s="117"/>
      <c r="B259" s="117"/>
      <c r="C259" s="117"/>
      <c r="D259" s="119">
        <f t="shared" si="43"/>
        <v>0</v>
      </c>
      <c r="E259" s="119">
        <f t="shared" si="43"/>
        <v>0</v>
      </c>
      <c r="F259" s="28">
        <f t="shared" si="44"/>
        <v>0</v>
      </c>
      <c r="G259" s="28">
        <f t="shared" si="44"/>
        <v>0</v>
      </c>
      <c r="H259" s="28">
        <f t="shared" si="47"/>
        <v>0</v>
      </c>
      <c r="I259" s="28">
        <f t="shared" si="48"/>
        <v>0</v>
      </c>
      <c r="J259" s="28">
        <f t="shared" si="49"/>
        <v>0</v>
      </c>
      <c r="K259" s="28">
        <f t="shared" si="50"/>
        <v>0</v>
      </c>
      <c r="L259" s="28">
        <f t="shared" si="51"/>
        <v>0</v>
      </c>
      <c r="M259" s="28">
        <f t="shared" si="45"/>
        <v>0.00028694337889027056</v>
      </c>
      <c r="N259" s="28">
        <f t="shared" si="52"/>
        <v>0</v>
      </c>
      <c r="O259" s="11">
        <f t="shared" si="53"/>
        <v>0</v>
      </c>
      <c r="P259" s="28">
        <f t="shared" si="54"/>
        <v>0</v>
      </c>
      <c r="Q259" s="28">
        <f t="shared" si="55"/>
        <v>0</v>
      </c>
      <c r="R259">
        <f t="shared" si="46"/>
        <v>-0.00028694337889027056</v>
      </c>
    </row>
    <row r="260" spans="1:18" ht="12.75">
      <c r="A260" s="117"/>
      <c r="B260" s="117"/>
      <c r="C260" s="117"/>
      <c r="D260" s="119">
        <f t="shared" si="43"/>
        <v>0</v>
      </c>
      <c r="E260" s="119">
        <f t="shared" si="43"/>
        <v>0</v>
      </c>
      <c r="F260" s="28">
        <f t="shared" si="44"/>
        <v>0</v>
      </c>
      <c r="G260" s="28">
        <f t="shared" si="44"/>
        <v>0</v>
      </c>
      <c r="H260" s="28">
        <f t="shared" si="47"/>
        <v>0</v>
      </c>
      <c r="I260" s="28">
        <f t="shared" si="48"/>
        <v>0</v>
      </c>
      <c r="J260" s="28">
        <f t="shared" si="49"/>
        <v>0</v>
      </c>
      <c r="K260" s="28">
        <f t="shared" si="50"/>
        <v>0</v>
      </c>
      <c r="L260" s="28">
        <f t="shared" si="51"/>
        <v>0</v>
      </c>
      <c r="M260" s="28">
        <f t="shared" si="45"/>
        <v>0.00028694337889027056</v>
      </c>
      <c r="N260" s="28">
        <f t="shared" si="52"/>
        <v>0</v>
      </c>
      <c r="O260" s="11">
        <f t="shared" si="53"/>
        <v>0</v>
      </c>
      <c r="P260" s="28">
        <f t="shared" si="54"/>
        <v>0</v>
      </c>
      <c r="Q260" s="28">
        <f t="shared" si="55"/>
        <v>0</v>
      </c>
      <c r="R260">
        <f t="shared" si="46"/>
        <v>-0.00028694337889027056</v>
      </c>
    </row>
    <row r="261" spans="1:18" ht="12.75">
      <c r="A261" s="117"/>
      <c r="B261" s="117"/>
      <c r="C261" s="117"/>
      <c r="D261" s="119">
        <f t="shared" si="43"/>
        <v>0</v>
      </c>
      <c r="E261" s="119">
        <f t="shared" si="43"/>
        <v>0</v>
      </c>
      <c r="F261" s="28">
        <f t="shared" si="44"/>
        <v>0</v>
      </c>
      <c r="G261" s="28">
        <f t="shared" si="44"/>
        <v>0</v>
      </c>
      <c r="H261" s="28">
        <f t="shared" si="47"/>
        <v>0</v>
      </c>
      <c r="I261" s="28">
        <f t="shared" si="48"/>
        <v>0</v>
      </c>
      <c r="J261" s="28">
        <f t="shared" si="49"/>
        <v>0</v>
      </c>
      <c r="K261" s="28">
        <f t="shared" si="50"/>
        <v>0</v>
      </c>
      <c r="L261" s="28">
        <f t="shared" si="51"/>
        <v>0</v>
      </c>
      <c r="M261" s="28">
        <f t="shared" si="45"/>
        <v>0.00028694337889027056</v>
      </c>
      <c r="N261" s="28">
        <f t="shared" si="52"/>
        <v>0</v>
      </c>
      <c r="O261" s="11">
        <f t="shared" si="53"/>
        <v>0</v>
      </c>
      <c r="P261" s="28">
        <f t="shared" si="54"/>
        <v>0</v>
      </c>
      <c r="Q261" s="28">
        <f t="shared" si="55"/>
        <v>0</v>
      </c>
      <c r="R261">
        <f t="shared" si="46"/>
        <v>-0.00028694337889027056</v>
      </c>
    </row>
    <row r="262" spans="1:18" ht="12.75">
      <c r="A262" s="117"/>
      <c r="B262" s="117"/>
      <c r="C262" s="117"/>
      <c r="D262" s="119">
        <f t="shared" si="43"/>
        <v>0</v>
      </c>
      <c r="E262" s="119">
        <f t="shared" si="43"/>
        <v>0</v>
      </c>
      <c r="F262" s="28">
        <f t="shared" si="44"/>
        <v>0</v>
      </c>
      <c r="G262" s="28">
        <f t="shared" si="44"/>
        <v>0</v>
      </c>
      <c r="H262" s="28">
        <f t="shared" si="47"/>
        <v>0</v>
      </c>
      <c r="I262" s="28">
        <f t="shared" si="48"/>
        <v>0</v>
      </c>
      <c r="J262" s="28">
        <f t="shared" si="49"/>
        <v>0</v>
      </c>
      <c r="K262" s="28">
        <f t="shared" si="50"/>
        <v>0</v>
      </c>
      <c r="L262" s="28">
        <f t="shared" si="51"/>
        <v>0</v>
      </c>
      <c r="M262" s="28">
        <f t="shared" si="45"/>
        <v>0.00028694337889027056</v>
      </c>
      <c r="N262" s="28">
        <f t="shared" si="52"/>
        <v>0</v>
      </c>
      <c r="O262" s="11">
        <f t="shared" si="53"/>
        <v>0</v>
      </c>
      <c r="P262" s="28">
        <f t="shared" si="54"/>
        <v>0</v>
      </c>
      <c r="Q262" s="28">
        <f t="shared" si="55"/>
        <v>0</v>
      </c>
      <c r="R262">
        <f t="shared" si="46"/>
        <v>-0.00028694337889027056</v>
      </c>
    </row>
    <row r="263" spans="1:18" ht="12.75">
      <c r="A263" s="117"/>
      <c r="B263" s="117"/>
      <c r="C263" s="117"/>
      <c r="D263" s="119">
        <f t="shared" si="43"/>
        <v>0</v>
      </c>
      <c r="E263" s="119">
        <f t="shared" si="43"/>
        <v>0</v>
      </c>
      <c r="F263" s="28">
        <f t="shared" si="44"/>
        <v>0</v>
      </c>
      <c r="G263" s="28">
        <f t="shared" si="44"/>
        <v>0</v>
      </c>
      <c r="H263" s="28">
        <f t="shared" si="47"/>
        <v>0</v>
      </c>
      <c r="I263" s="28">
        <f t="shared" si="48"/>
        <v>0</v>
      </c>
      <c r="J263" s="28">
        <f t="shared" si="49"/>
        <v>0</v>
      </c>
      <c r="K263" s="28">
        <f t="shared" si="50"/>
        <v>0</v>
      </c>
      <c r="L263" s="28">
        <f t="shared" si="51"/>
        <v>0</v>
      </c>
      <c r="M263" s="28">
        <f t="shared" si="45"/>
        <v>0.00028694337889027056</v>
      </c>
      <c r="N263" s="28">
        <f t="shared" si="52"/>
        <v>0</v>
      </c>
      <c r="O263" s="11">
        <f t="shared" si="53"/>
        <v>0</v>
      </c>
      <c r="P263" s="28">
        <f t="shared" si="54"/>
        <v>0</v>
      </c>
      <c r="Q263" s="28">
        <f t="shared" si="55"/>
        <v>0</v>
      </c>
      <c r="R263">
        <f t="shared" si="46"/>
        <v>-0.00028694337889027056</v>
      </c>
    </row>
    <row r="264" spans="1:18" ht="12.75">
      <c r="A264" s="117"/>
      <c r="B264" s="117"/>
      <c r="C264" s="117"/>
      <c r="D264" s="119">
        <f t="shared" si="43"/>
        <v>0</v>
      </c>
      <c r="E264" s="119">
        <f t="shared" si="43"/>
        <v>0</v>
      </c>
      <c r="F264" s="28">
        <f t="shared" si="44"/>
        <v>0</v>
      </c>
      <c r="G264" s="28">
        <f t="shared" si="44"/>
        <v>0</v>
      </c>
      <c r="H264" s="28">
        <f t="shared" si="47"/>
        <v>0</v>
      </c>
      <c r="I264" s="28">
        <f t="shared" si="48"/>
        <v>0</v>
      </c>
      <c r="J264" s="28">
        <f t="shared" si="49"/>
        <v>0</v>
      </c>
      <c r="K264" s="28">
        <f t="shared" si="50"/>
        <v>0</v>
      </c>
      <c r="L264" s="28">
        <f t="shared" si="51"/>
        <v>0</v>
      </c>
      <c r="M264" s="28">
        <f t="shared" si="45"/>
        <v>0.00028694337889027056</v>
      </c>
      <c r="N264" s="28">
        <f t="shared" si="52"/>
        <v>0</v>
      </c>
      <c r="O264" s="11">
        <f t="shared" si="53"/>
        <v>0</v>
      </c>
      <c r="P264" s="28">
        <f t="shared" si="54"/>
        <v>0</v>
      </c>
      <c r="Q264" s="28">
        <f t="shared" si="55"/>
        <v>0</v>
      </c>
      <c r="R264">
        <f t="shared" si="46"/>
        <v>-0.00028694337889027056</v>
      </c>
    </row>
    <row r="265" spans="1:18" ht="12.75">
      <c r="A265" s="117"/>
      <c r="B265" s="117"/>
      <c r="C265" s="117"/>
      <c r="D265" s="119">
        <f t="shared" si="43"/>
        <v>0</v>
      </c>
      <c r="E265" s="119">
        <f t="shared" si="43"/>
        <v>0</v>
      </c>
      <c r="F265" s="28">
        <f t="shared" si="44"/>
        <v>0</v>
      </c>
      <c r="G265" s="28">
        <f t="shared" si="44"/>
        <v>0</v>
      </c>
      <c r="H265" s="28">
        <f t="shared" si="47"/>
        <v>0</v>
      </c>
      <c r="I265" s="28">
        <f t="shared" si="48"/>
        <v>0</v>
      </c>
      <c r="J265" s="28">
        <f t="shared" si="49"/>
        <v>0</v>
      </c>
      <c r="K265" s="28">
        <f t="shared" si="50"/>
        <v>0</v>
      </c>
      <c r="L265" s="28">
        <f t="shared" si="51"/>
        <v>0</v>
      </c>
      <c r="M265" s="28">
        <f t="shared" si="45"/>
        <v>0.00028694337889027056</v>
      </c>
      <c r="N265" s="28">
        <f t="shared" si="52"/>
        <v>0</v>
      </c>
      <c r="O265" s="11">
        <f t="shared" si="53"/>
        <v>0</v>
      </c>
      <c r="P265" s="28">
        <f t="shared" si="54"/>
        <v>0</v>
      </c>
      <c r="Q265" s="28">
        <f t="shared" si="55"/>
        <v>0</v>
      </c>
      <c r="R265">
        <f t="shared" si="46"/>
        <v>-0.00028694337889027056</v>
      </c>
    </row>
    <row r="266" spans="1:18" ht="12.75">
      <c r="A266" s="117"/>
      <c r="B266" s="117"/>
      <c r="C266" s="117"/>
      <c r="D266" s="119">
        <f t="shared" si="43"/>
        <v>0</v>
      </c>
      <c r="E266" s="119">
        <f t="shared" si="43"/>
        <v>0</v>
      </c>
      <c r="F266" s="28">
        <f t="shared" si="44"/>
        <v>0</v>
      </c>
      <c r="G266" s="28">
        <f t="shared" si="44"/>
        <v>0</v>
      </c>
      <c r="H266" s="28">
        <f t="shared" si="47"/>
        <v>0</v>
      </c>
      <c r="I266" s="28">
        <f t="shared" si="48"/>
        <v>0</v>
      </c>
      <c r="J266" s="28">
        <f t="shared" si="49"/>
        <v>0</v>
      </c>
      <c r="K266" s="28">
        <f t="shared" si="50"/>
        <v>0</v>
      </c>
      <c r="L266" s="28">
        <f t="shared" si="51"/>
        <v>0</v>
      </c>
      <c r="M266" s="28">
        <f t="shared" si="45"/>
        <v>0.00028694337889027056</v>
      </c>
      <c r="N266" s="28">
        <f t="shared" si="52"/>
        <v>0</v>
      </c>
      <c r="O266" s="11">
        <f t="shared" si="53"/>
        <v>0</v>
      </c>
      <c r="P266" s="28">
        <f t="shared" si="54"/>
        <v>0</v>
      </c>
      <c r="Q266" s="28">
        <f t="shared" si="55"/>
        <v>0</v>
      </c>
      <c r="R266">
        <f t="shared" si="46"/>
        <v>-0.00028694337889027056</v>
      </c>
    </row>
    <row r="267" spans="1:18" ht="12.75">
      <c r="A267" s="117"/>
      <c r="B267" s="117"/>
      <c r="C267" s="117"/>
      <c r="D267" s="119">
        <f t="shared" si="43"/>
        <v>0</v>
      </c>
      <c r="E267" s="119">
        <f t="shared" si="43"/>
        <v>0</v>
      </c>
      <c r="F267" s="28">
        <f t="shared" si="44"/>
        <v>0</v>
      </c>
      <c r="G267" s="28">
        <f t="shared" si="44"/>
        <v>0</v>
      </c>
      <c r="H267" s="28">
        <f t="shared" si="47"/>
        <v>0</v>
      </c>
      <c r="I267" s="28">
        <f t="shared" si="48"/>
        <v>0</v>
      </c>
      <c r="J267" s="28">
        <f t="shared" si="49"/>
        <v>0</v>
      </c>
      <c r="K267" s="28">
        <f t="shared" si="50"/>
        <v>0</v>
      </c>
      <c r="L267" s="28">
        <f t="shared" si="51"/>
        <v>0</v>
      </c>
      <c r="M267" s="28">
        <f t="shared" si="45"/>
        <v>0.00028694337889027056</v>
      </c>
      <c r="N267" s="28">
        <f t="shared" si="52"/>
        <v>0</v>
      </c>
      <c r="O267" s="11">
        <f t="shared" si="53"/>
        <v>0</v>
      </c>
      <c r="P267" s="28">
        <f t="shared" si="54"/>
        <v>0</v>
      </c>
      <c r="Q267" s="28">
        <f t="shared" si="55"/>
        <v>0</v>
      </c>
      <c r="R267">
        <f t="shared" si="46"/>
        <v>-0.00028694337889027056</v>
      </c>
    </row>
    <row r="268" spans="1:18" ht="12.75">
      <c r="A268" s="117"/>
      <c r="B268" s="117"/>
      <c r="C268" s="117"/>
      <c r="D268" s="119">
        <f t="shared" si="43"/>
        <v>0</v>
      </c>
      <c r="E268" s="119">
        <f t="shared" si="43"/>
        <v>0</v>
      </c>
      <c r="F268" s="28">
        <f t="shared" si="44"/>
        <v>0</v>
      </c>
      <c r="G268" s="28">
        <f t="shared" si="44"/>
        <v>0</v>
      </c>
      <c r="H268" s="28">
        <f t="shared" si="47"/>
        <v>0</v>
      </c>
      <c r="I268" s="28">
        <f t="shared" si="48"/>
        <v>0</v>
      </c>
      <c r="J268" s="28">
        <f t="shared" si="49"/>
        <v>0</v>
      </c>
      <c r="K268" s="28">
        <f t="shared" si="50"/>
        <v>0</v>
      </c>
      <c r="L268" s="28">
        <f t="shared" si="51"/>
        <v>0</v>
      </c>
      <c r="M268" s="28">
        <f t="shared" si="45"/>
        <v>0.00028694337889027056</v>
      </c>
      <c r="N268" s="28">
        <f t="shared" si="52"/>
        <v>0</v>
      </c>
      <c r="O268" s="11">
        <f t="shared" si="53"/>
        <v>0</v>
      </c>
      <c r="P268" s="28">
        <f t="shared" si="54"/>
        <v>0</v>
      </c>
      <c r="Q268" s="28">
        <f t="shared" si="55"/>
        <v>0</v>
      </c>
      <c r="R268">
        <f t="shared" si="46"/>
        <v>-0.00028694337889027056</v>
      </c>
    </row>
    <row r="269" spans="1:18" ht="12.75">
      <c r="A269" s="117"/>
      <c r="B269" s="117"/>
      <c r="C269" s="117"/>
      <c r="D269" s="119">
        <f t="shared" si="43"/>
        <v>0</v>
      </c>
      <c r="E269" s="119">
        <f t="shared" si="43"/>
        <v>0</v>
      </c>
      <c r="F269" s="28">
        <f t="shared" si="44"/>
        <v>0</v>
      </c>
      <c r="G269" s="28">
        <f t="shared" si="44"/>
        <v>0</v>
      </c>
      <c r="H269" s="28">
        <f t="shared" si="47"/>
        <v>0</v>
      </c>
      <c r="I269" s="28">
        <f t="shared" si="48"/>
        <v>0</v>
      </c>
      <c r="J269" s="28">
        <f t="shared" si="49"/>
        <v>0</v>
      </c>
      <c r="K269" s="28">
        <f t="shared" si="50"/>
        <v>0</v>
      </c>
      <c r="L269" s="28">
        <f t="shared" si="51"/>
        <v>0</v>
      </c>
      <c r="M269" s="28">
        <f t="shared" si="45"/>
        <v>0.00028694337889027056</v>
      </c>
      <c r="N269" s="28">
        <f t="shared" si="52"/>
        <v>0</v>
      </c>
      <c r="O269" s="11">
        <f t="shared" si="53"/>
        <v>0</v>
      </c>
      <c r="P269" s="28">
        <f t="shared" si="54"/>
        <v>0</v>
      </c>
      <c r="Q269" s="28">
        <f t="shared" si="55"/>
        <v>0</v>
      </c>
      <c r="R269">
        <f t="shared" si="46"/>
        <v>-0.00028694337889027056</v>
      </c>
    </row>
    <row r="270" spans="1:18" ht="12.75">
      <c r="A270" s="117"/>
      <c r="B270" s="117"/>
      <c r="C270" s="117"/>
      <c r="D270" s="119">
        <f t="shared" si="43"/>
        <v>0</v>
      </c>
      <c r="E270" s="119">
        <f t="shared" si="43"/>
        <v>0</v>
      </c>
      <c r="F270" s="28">
        <f t="shared" si="44"/>
        <v>0</v>
      </c>
      <c r="G270" s="28">
        <f t="shared" si="44"/>
        <v>0</v>
      </c>
      <c r="H270" s="28">
        <f t="shared" si="47"/>
        <v>0</v>
      </c>
      <c r="I270" s="28">
        <f t="shared" si="48"/>
        <v>0</v>
      </c>
      <c r="J270" s="28">
        <f t="shared" si="49"/>
        <v>0</v>
      </c>
      <c r="K270" s="28">
        <f t="shared" si="50"/>
        <v>0</v>
      </c>
      <c r="L270" s="28">
        <f t="shared" si="51"/>
        <v>0</v>
      </c>
      <c r="M270" s="28">
        <f t="shared" si="45"/>
        <v>0.00028694337889027056</v>
      </c>
      <c r="N270" s="28">
        <f t="shared" si="52"/>
        <v>0</v>
      </c>
      <c r="O270" s="11">
        <f t="shared" si="53"/>
        <v>0</v>
      </c>
      <c r="P270" s="28">
        <f t="shared" si="54"/>
        <v>0</v>
      </c>
      <c r="Q270" s="28">
        <f t="shared" si="55"/>
        <v>0</v>
      </c>
      <c r="R270">
        <f t="shared" si="46"/>
        <v>-0.00028694337889027056</v>
      </c>
    </row>
    <row r="271" spans="1:18" ht="12.75">
      <c r="A271" s="117"/>
      <c r="B271" s="117"/>
      <c r="C271" s="117"/>
      <c r="D271" s="119">
        <f t="shared" si="43"/>
        <v>0</v>
      </c>
      <c r="E271" s="119">
        <f t="shared" si="43"/>
        <v>0</v>
      </c>
      <c r="F271" s="28">
        <f t="shared" si="44"/>
        <v>0</v>
      </c>
      <c r="G271" s="28">
        <f t="shared" si="44"/>
        <v>0</v>
      </c>
      <c r="H271" s="28">
        <f t="shared" si="47"/>
        <v>0</v>
      </c>
      <c r="I271" s="28">
        <f t="shared" si="48"/>
        <v>0</v>
      </c>
      <c r="J271" s="28">
        <f t="shared" si="49"/>
        <v>0</v>
      </c>
      <c r="K271" s="28">
        <f t="shared" si="50"/>
        <v>0</v>
      </c>
      <c r="L271" s="28">
        <f t="shared" si="51"/>
        <v>0</v>
      </c>
      <c r="M271" s="28">
        <f t="shared" si="45"/>
        <v>0.00028694337889027056</v>
      </c>
      <c r="N271" s="28">
        <f t="shared" si="52"/>
        <v>0</v>
      </c>
      <c r="O271" s="11">
        <f t="shared" si="53"/>
        <v>0</v>
      </c>
      <c r="P271" s="28">
        <f t="shared" si="54"/>
        <v>0</v>
      </c>
      <c r="Q271" s="28">
        <f t="shared" si="55"/>
        <v>0</v>
      </c>
      <c r="R271">
        <f t="shared" si="46"/>
        <v>-0.00028694337889027056</v>
      </c>
    </row>
    <row r="272" spans="1:18" ht="12.75">
      <c r="A272" s="117"/>
      <c r="B272" s="117"/>
      <c r="C272" s="117"/>
      <c r="D272" s="119">
        <f t="shared" si="43"/>
        <v>0</v>
      </c>
      <c r="E272" s="119">
        <f t="shared" si="43"/>
        <v>0</v>
      </c>
      <c r="F272" s="28">
        <f t="shared" si="44"/>
        <v>0</v>
      </c>
      <c r="G272" s="28">
        <f t="shared" si="44"/>
        <v>0</v>
      </c>
      <c r="H272" s="28">
        <f t="shared" si="47"/>
        <v>0</v>
      </c>
      <c r="I272" s="28">
        <f t="shared" si="48"/>
        <v>0</v>
      </c>
      <c r="J272" s="28">
        <f t="shared" si="49"/>
        <v>0</v>
      </c>
      <c r="K272" s="28">
        <f t="shared" si="50"/>
        <v>0</v>
      </c>
      <c r="L272" s="28">
        <f t="shared" si="51"/>
        <v>0</v>
      </c>
      <c r="M272" s="28">
        <f t="shared" si="45"/>
        <v>0.00028694337889027056</v>
      </c>
      <c r="N272" s="28">
        <f t="shared" si="52"/>
        <v>0</v>
      </c>
      <c r="O272" s="11">
        <f t="shared" si="53"/>
        <v>0</v>
      </c>
      <c r="P272" s="28">
        <f t="shared" si="54"/>
        <v>0</v>
      </c>
      <c r="Q272" s="28">
        <f t="shared" si="55"/>
        <v>0</v>
      </c>
      <c r="R272">
        <f t="shared" si="46"/>
        <v>-0.00028694337889027056</v>
      </c>
    </row>
    <row r="273" spans="1:18" ht="12.75">
      <c r="A273" s="117"/>
      <c r="B273" s="117"/>
      <c r="C273" s="117"/>
      <c r="D273" s="119">
        <f aca="true" t="shared" si="56" ref="D273:E336">A273/A$18</f>
        <v>0</v>
      </c>
      <c r="E273" s="119">
        <f t="shared" si="56"/>
        <v>0</v>
      </c>
      <c r="F273" s="28">
        <f aca="true" t="shared" si="57" ref="F273:G336">$C273*D273</f>
        <v>0</v>
      </c>
      <c r="G273" s="28">
        <f t="shared" si="57"/>
        <v>0</v>
      </c>
      <c r="H273" s="28">
        <f t="shared" si="47"/>
        <v>0</v>
      </c>
      <c r="I273" s="28">
        <f t="shared" si="48"/>
        <v>0</v>
      </c>
      <c r="J273" s="28">
        <f t="shared" si="49"/>
        <v>0</v>
      </c>
      <c r="K273" s="28">
        <f t="shared" si="50"/>
        <v>0</v>
      </c>
      <c r="L273" s="28">
        <f t="shared" si="51"/>
        <v>0</v>
      </c>
      <c r="M273" s="28">
        <f t="shared" si="45"/>
        <v>0.00028694337889027056</v>
      </c>
      <c r="N273" s="28">
        <f t="shared" si="52"/>
        <v>0</v>
      </c>
      <c r="O273" s="11">
        <f t="shared" si="53"/>
        <v>0</v>
      </c>
      <c r="P273" s="28">
        <f t="shared" si="54"/>
        <v>0</v>
      </c>
      <c r="Q273" s="28">
        <f t="shared" si="55"/>
        <v>0</v>
      </c>
      <c r="R273">
        <f t="shared" si="46"/>
        <v>-0.00028694337889027056</v>
      </c>
    </row>
    <row r="274" spans="1:18" ht="12.75">
      <c r="A274" s="117"/>
      <c r="B274" s="117"/>
      <c r="C274" s="117"/>
      <c r="D274" s="119">
        <f t="shared" si="56"/>
        <v>0</v>
      </c>
      <c r="E274" s="119">
        <f t="shared" si="56"/>
        <v>0</v>
      </c>
      <c r="F274" s="28">
        <f t="shared" si="57"/>
        <v>0</v>
      </c>
      <c r="G274" s="28">
        <f t="shared" si="57"/>
        <v>0</v>
      </c>
      <c r="H274" s="28">
        <f t="shared" si="47"/>
        <v>0</v>
      </c>
      <c r="I274" s="28">
        <f t="shared" si="48"/>
        <v>0</v>
      </c>
      <c r="J274" s="28">
        <f t="shared" si="49"/>
        <v>0</v>
      </c>
      <c r="K274" s="28">
        <f t="shared" si="50"/>
        <v>0</v>
      </c>
      <c r="L274" s="28">
        <f t="shared" si="51"/>
        <v>0</v>
      </c>
      <c r="M274" s="28">
        <f t="shared" si="45"/>
        <v>0.00028694337889027056</v>
      </c>
      <c r="N274" s="28">
        <f t="shared" si="52"/>
        <v>0</v>
      </c>
      <c r="O274" s="11">
        <f t="shared" si="53"/>
        <v>0</v>
      </c>
      <c r="P274" s="28">
        <f t="shared" si="54"/>
        <v>0</v>
      </c>
      <c r="Q274" s="28">
        <f t="shared" si="55"/>
        <v>0</v>
      </c>
      <c r="R274">
        <f t="shared" si="46"/>
        <v>-0.00028694337889027056</v>
      </c>
    </row>
    <row r="275" spans="1:18" ht="12.75">
      <c r="A275" s="117"/>
      <c r="B275" s="117"/>
      <c r="C275" s="117"/>
      <c r="D275" s="119">
        <f t="shared" si="56"/>
        <v>0</v>
      </c>
      <c r="E275" s="119">
        <f t="shared" si="56"/>
        <v>0</v>
      </c>
      <c r="F275" s="28">
        <f t="shared" si="57"/>
        <v>0</v>
      </c>
      <c r="G275" s="28">
        <f t="shared" si="57"/>
        <v>0</v>
      </c>
      <c r="H275" s="28">
        <f t="shared" si="47"/>
        <v>0</v>
      </c>
      <c r="I275" s="28">
        <f t="shared" si="48"/>
        <v>0</v>
      </c>
      <c r="J275" s="28">
        <f t="shared" si="49"/>
        <v>0</v>
      </c>
      <c r="K275" s="28">
        <f t="shared" si="50"/>
        <v>0</v>
      </c>
      <c r="L275" s="28">
        <f t="shared" si="51"/>
        <v>0</v>
      </c>
      <c r="M275" s="28">
        <f t="shared" si="45"/>
        <v>0.00028694337889027056</v>
      </c>
      <c r="N275" s="28">
        <f t="shared" si="52"/>
        <v>0</v>
      </c>
      <c r="O275" s="11">
        <f t="shared" si="53"/>
        <v>0</v>
      </c>
      <c r="P275" s="28">
        <f t="shared" si="54"/>
        <v>0</v>
      </c>
      <c r="Q275" s="28">
        <f t="shared" si="55"/>
        <v>0</v>
      </c>
      <c r="R275">
        <f t="shared" si="46"/>
        <v>-0.00028694337889027056</v>
      </c>
    </row>
    <row r="276" spans="1:18" ht="12.75">
      <c r="A276" s="117"/>
      <c r="B276" s="117"/>
      <c r="C276" s="117"/>
      <c r="D276" s="119">
        <f t="shared" si="56"/>
        <v>0</v>
      </c>
      <c r="E276" s="119">
        <f t="shared" si="56"/>
        <v>0</v>
      </c>
      <c r="F276" s="28">
        <f t="shared" si="57"/>
        <v>0</v>
      </c>
      <c r="G276" s="28">
        <f t="shared" si="57"/>
        <v>0</v>
      </c>
      <c r="H276" s="28">
        <f t="shared" si="47"/>
        <v>0</v>
      </c>
      <c r="I276" s="28">
        <f t="shared" si="48"/>
        <v>0</v>
      </c>
      <c r="J276" s="28">
        <f t="shared" si="49"/>
        <v>0</v>
      </c>
      <c r="K276" s="28">
        <f t="shared" si="50"/>
        <v>0</v>
      </c>
      <c r="L276" s="28">
        <f t="shared" si="51"/>
        <v>0</v>
      </c>
      <c r="M276" s="28">
        <f t="shared" si="45"/>
        <v>0.00028694337889027056</v>
      </c>
      <c r="N276" s="28">
        <f t="shared" si="52"/>
        <v>0</v>
      </c>
      <c r="O276" s="11">
        <f t="shared" si="53"/>
        <v>0</v>
      </c>
      <c r="P276" s="28">
        <f t="shared" si="54"/>
        <v>0</v>
      </c>
      <c r="Q276" s="28">
        <f t="shared" si="55"/>
        <v>0</v>
      </c>
      <c r="R276">
        <f t="shared" si="46"/>
        <v>-0.00028694337889027056</v>
      </c>
    </row>
    <row r="277" spans="1:18" ht="12.75">
      <c r="A277" s="117"/>
      <c r="B277" s="117"/>
      <c r="C277" s="117"/>
      <c r="D277" s="119">
        <f t="shared" si="56"/>
        <v>0</v>
      </c>
      <c r="E277" s="119">
        <f t="shared" si="56"/>
        <v>0</v>
      </c>
      <c r="F277" s="28">
        <f t="shared" si="57"/>
        <v>0</v>
      </c>
      <c r="G277" s="28">
        <f t="shared" si="57"/>
        <v>0</v>
      </c>
      <c r="H277" s="28">
        <f t="shared" si="47"/>
        <v>0</v>
      </c>
      <c r="I277" s="28">
        <f t="shared" si="48"/>
        <v>0</v>
      </c>
      <c r="J277" s="28">
        <f t="shared" si="49"/>
        <v>0</v>
      </c>
      <c r="K277" s="28">
        <f t="shared" si="50"/>
        <v>0</v>
      </c>
      <c r="L277" s="28">
        <f t="shared" si="51"/>
        <v>0</v>
      </c>
      <c r="M277" s="28">
        <f aca="true" t="shared" si="58" ref="M277:M337">+E$4+E$5*D277+E$6*D277^2</f>
        <v>0.00028694337889027056</v>
      </c>
      <c r="N277" s="28">
        <f t="shared" si="52"/>
        <v>0</v>
      </c>
      <c r="O277" s="11">
        <f t="shared" si="53"/>
        <v>0</v>
      </c>
      <c r="P277" s="28">
        <f t="shared" si="54"/>
        <v>0</v>
      </c>
      <c r="Q277" s="28">
        <f t="shared" si="55"/>
        <v>0</v>
      </c>
      <c r="R277">
        <f aca="true" t="shared" si="59" ref="R277:R337">+E277-M277</f>
        <v>-0.00028694337889027056</v>
      </c>
    </row>
    <row r="278" spans="1:18" ht="12.75">
      <c r="A278" s="117"/>
      <c r="B278" s="117"/>
      <c r="C278" s="117"/>
      <c r="D278" s="119">
        <f t="shared" si="56"/>
        <v>0</v>
      </c>
      <c r="E278" s="119">
        <f t="shared" si="56"/>
        <v>0</v>
      </c>
      <c r="F278" s="28">
        <f t="shared" si="57"/>
        <v>0</v>
      </c>
      <c r="G278" s="28">
        <f t="shared" si="57"/>
        <v>0</v>
      </c>
      <c r="H278" s="28">
        <f aca="true" t="shared" si="60" ref="H278:H336">C278*D278*D278</f>
        <v>0</v>
      </c>
      <c r="I278" s="28">
        <f aca="true" t="shared" si="61" ref="I278:I336">C278*D278*D278*D278</f>
        <v>0</v>
      </c>
      <c r="J278" s="28">
        <f aca="true" t="shared" si="62" ref="J278:J336">C278*D278*D278*D278*D278</f>
        <v>0</v>
      </c>
      <c r="K278" s="28">
        <f aca="true" t="shared" si="63" ref="K278:K336">C278*E278*D278</f>
        <v>0</v>
      </c>
      <c r="L278" s="28">
        <f aca="true" t="shared" si="64" ref="L278:L336">C278*E278*D278*D278</f>
        <v>0</v>
      </c>
      <c r="M278" s="28">
        <f t="shared" si="58"/>
        <v>0.00028694337889027056</v>
      </c>
      <c r="N278" s="28">
        <f aca="true" t="shared" si="65" ref="N278:N336">C278*(M278-E278)^2</f>
        <v>0</v>
      </c>
      <c r="O278" s="11">
        <f aca="true" t="shared" si="66" ref="O278:O336">(C278*O$1-O$2*F278+O$3*H278)^2</f>
        <v>0</v>
      </c>
      <c r="P278" s="28">
        <f aca="true" t="shared" si="67" ref="P278:P336">(-C278*O$2+O$4*F278-O$5*H278)^2</f>
        <v>0</v>
      </c>
      <c r="Q278" s="28">
        <f aca="true" t="shared" si="68" ref="Q278:Q336">+(C278*O$3-F278*O$5+H278*O$6)^2</f>
        <v>0</v>
      </c>
      <c r="R278">
        <f t="shared" si="59"/>
        <v>-0.00028694337889027056</v>
      </c>
    </row>
    <row r="279" spans="1:18" ht="12.75">
      <c r="A279" s="117"/>
      <c r="B279" s="117"/>
      <c r="C279" s="117"/>
      <c r="D279" s="119">
        <f t="shared" si="56"/>
        <v>0</v>
      </c>
      <c r="E279" s="119">
        <f t="shared" si="56"/>
        <v>0</v>
      </c>
      <c r="F279" s="28">
        <f t="shared" si="57"/>
        <v>0</v>
      </c>
      <c r="G279" s="28">
        <f t="shared" si="57"/>
        <v>0</v>
      </c>
      <c r="H279" s="28">
        <f t="shared" si="60"/>
        <v>0</v>
      </c>
      <c r="I279" s="28">
        <f t="shared" si="61"/>
        <v>0</v>
      </c>
      <c r="J279" s="28">
        <f t="shared" si="62"/>
        <v>0</v>
      </c>
      <c r="K279" s="28">
        <f t="shared" si="63"/>
        <v>0</v>
      </c>
      <c r="L279" s="28">
        <f t="shared" si="64"/>
        <v>0</v>
      </c>
      <c r="M279" s="28">
        <f t="shared" si="58"/>
        <v>0.00028694337889027056</v>
      </c>
      <c r="N279" s="28">
        <f t="shared" si="65"/>
        <v>0</v>
      </c>
      <c r="O279" s="11">
        <f t="shared" si="66"/>
        <v>0</v>
      </c>
      <c r="P279" s="28">
        <f t="shared" si="67"/>
        <v>0</v>
      </c>
      <c r="Q279" s="28">
        <f t="shared" si="68"/>
        <v>0</v>
      </c>
      <c r="R279">
        <f t="shared" si="59"/>
        <v>-0.00028694337889027056</v>
      </c>
    </row>
    <row r="280" spans="1:18" ht="12.75">
      <c r="A280" s="117"/>
      <c r="B280" s="117"/>
      <c r="C280" s="117"/>
      <c r="D280" s="119">
        <f t="shared" si="56"/>
        <v>0</v>
      </c>
      <c r="E280" s="119">
        <f t="shared" si="56"/>
        <v>0</v>
      </c>
      <c r="F280" s="28">
        <f t="shared" si="57"/>
        <v>0</v>
      </c>
      <c r="G280" s="28">
        <f t="shared" si="57"/>
        <v>0</v>
      </c>
      <c r="H280" s="28">
        <f t="shared" si="60"/>
        <v>0</v>
      </c>
      <c r="I280" s="28">
        <f t="shared" si="61"/>
        <v>0</v>
      </c>
      <c r="J280" s="28">
        <f t="shared" si="62"/>
        <v>0</v>
      </c>
      <c r="K280" s="28">
        <f t="shared" si="63"/>
        <v>0</v>
      </c>
      <c r="L280" s="28">
        <f t="shared" si="64"/>
        <v>0</v>
      </c>
      <c r="M280" s="28">
        <f t="shared" si="58"/>
        <v>0.00028694337889027056</v>
      </c>
      <c r="N280" s="28">
        <f t="shared" si="65"/>
        <v>0</v>
      </c>
      <c r="O280" s="11">
        <f t="shared" si="66"/>
        <v>0</v>
      </c>
      <c r="P280" s="28">
        <f t="shared" si="67"/>
        <v>0</v>
      </c>
      <c r="Q280" s="28">
        <f t="shared" si="68"/>
        <v>0</v>
      </c>
      <c r="R280">
        <f t="shared" si="59"/>
        <v>-0.00028694337889027056</v>
      </c>
    </row>
    <row r="281" spans="1:18" ht="12.75">
      <c r="A281" s="117"/>
      <c r="B281" s="117"/>
      <c r="C281" s="117"/>
      <c r="D281" s="119">
        <f t="shared" si="56"/>
        <v>0</v>
      </c>
      <c r="E281" s="119">
        <f t="shared" si="56"/>
        <v>0</v>
      </c>
      <c r="F281" s="28">
        <f t="shared" si="57"/>
        <v>0</v>
      </c>
      <c r="G281" s="28">
        <f t="shared" si="57"/>
        <v>0</v>
      </c>
      <c r="H281" s="28">
        <f t="shared" si="60"/>
        <v>0</v>
      </c>
      <c r="I281" s="28">
        <f t="shared" si="61"/>
        <v>0</v>
      </c>
      <c r="J281" s="28">
        <f t="shared" si="62"/>
        <v>0</v>
      </c>
      <c r="K281" s="28">
        <f t="shared" si="63"/>
        <v>0</v>
      </c>
      <c r="L281" s="28">
        <f t="shared" si="64"/>
        <v>0</v>
      </c>
      <c r="M281" s="28">
        <f t="shared" si="58"/>
        <v>0.00028694337889027056</v>
      </c>
      <c r="N281" s="28">
        <f t="shared" si="65"/>
        <v>0</v>
      </c>
      <c r="O281" s="11">
        <f t="shared" si="66"/>
        <v>0</v>
      </c>
      <c r="P281" s="28">
        <f t="shared" si="67"/>
        <v>0</v>
      </c>
      <c r="Q281" s="28">
        <f t="shared" si="68"/>
        <v>0</v>
      </c>
      <c r="R281">
        <f t="shared" si="59"/>
        <v>-0.00028694337889027056</v>
      </c>
    </row>
    <row r="282" spans="1:18" ht="12.75">
      <c r="A282" s="117"/>
      <c r="B282" s="117"/>
      <c r="C282" s="117"/>
      <c r="D282" s="119">
        <f t="shared" si="56"/>
        <v>0</v>
      </c>
      <c r="E282" s="119">
        <f t="shared" si="56"/>
        <v>0</v>
      </c>
      <c r="F282" s="28">
        <f t="shared" si="57"/>
        <v>0</v>
      </c>
      <c r="G282" s="28">
        <f t="shared" si="57"/>
        <v>0</v>
      </c>
      <c r="H282" s="28">
        <f t="shared" si="60"/>
        <v>0</v>
      </c>
      <c r="I282" s="28">
        <f t="shared" si="61"/>
        <v>0</v>
      </c>
      <c r="J282" s="28">
        <f t="shared" si="62"/>
        <v>0</v>
      </c>
      <c r="K282" s="28">
        <f t="shared" si="63"/>
        <v>0</v>
      </c>
      <c r="L282" s="28">
        <f t="shared" si="64"/>
        <v>0</v>
      </c>
      <c r="M282" s="28">
        <f t="shared" si="58"/>
        <v>0.00028694337889027056</v>
      </c>
      <c r="N282" s="28">
        <f t="shared" si="65"/>
        <v>0</v>
      </c>
      <c r="O282" s="11">
        <f t="shared" si="66"/>
        <v>0</v>
      </c>
      <c r="P282" s="28">
        <f t="shared" si="67"/>
        <v>0</v>
      </c>
      <c r="Q282" s="28">
        <f t="shared" si="68"/>
        <v>0</v>
      </c>
      <c r="R282">
        <f t="shared" si="59"/>
        <v>-0.00028694337889027056</v>
      </c>
    </row>
    <row r="283" spans="1:18" ht="12.75">
      <c r="A283" s="117"/>
      <c r="B283" s="117"/>
      <c r="C283" s="117"/>
      <c r="D283" s="119">
        <f t="shared" si="56"/>
        <v>0</v>
      </c>
      <c r="E283" s="119">
        <f t="shared" si="56"/>
        <v>0</v>
      </c>
      <c r="F283" s="28">
        <f t="shared" si="57"/>
        <v>0</v>
      </c>
      <c r="G283" s="28">
        <f t="shared" si="57"/>
        <v>0</v>
      </c>
      <c r="H283" s="28">
        <f t="shared" si="60"/>
        <v>0</v>
      </c>
      <c r="I283" s="28">
        <f t="shared" si="61"/>
        <v>0</v>
      </c>
      <c r="J283" s="28">
        <f t="shared" si="62"/>
        <v>0</v>
      </c>
      <c r="K283" s="28">
        <f t="shared" si="63"/>
        <v>0</v>
      </c>
      <c r="L283" s="28">
        <f t="shared" si="64"/>
        <v>0</v>
      </c>
      <c r="M283" s="28">
        <f t="shared" si="58"/>
        <v>0.00028694337889027056</v>
      </c>
      <c r="N283" s="28">
        <f t="shared" si="65"/>
        <v>0</v>
      </c>
      <c r="O283" s="11">
        <f t="shared" si="66"/>
        <v>0</v>
      </c>
      <c r="P283" s="28">
        <f t="shared" si="67"/>
        <v>0</v>
      </c>
      <c r="Q283" s="28">
        <f t="shared" si="68"/>
        <v>0</v>
      </c>
      <c r="R283">
        <f t="shared" si="59"/>
        <v>-0.00028694337889027056</v>
      </c>
    </row>
    <row r="284" spans="1:18" ht="12.75">
      <c r="A284" s="117"/>
      <c r="B284" s="117"/>
      <c r="C284" s="117"/>
      <c r="D284" s="119">
        <f t="shared" si="56"/>
        <v>0</v>
      </c>
      <c r="E284" s="119">
        <f t="shared" si="56"/>
        <v>0</v>
      </c>
      <c r="F284" s="28">
        <f t="shared" si="57"/>
        <v>0</v>
      </c>
      <c r="G284" s="28">
        <f t="shared" si="57"/>
        <v>0</v>
      </c>
      <c r="H284" s="28">
        <f t="shared" si="60"/>
        <v>0</v>
      </c>
      <c r="I284" s="28">
        <f t="shared" si="61"/>
        <v>0</v>
      </c>
      <c r="J284" s="28">
        <f t="shared" si="62"/>
        <v>0</v>
      </c>
      <c r="K284" s="28">
        <f t="shared" si="63"/>
        <v>0</v>
      </c>
      <c r="L284" s="28">
        <f t="shared" si="64"/>
        <v>0</v>
      </c>
      <c r="M284" s="28">
        <f t="shared" si="58"/>
        <v>0.00028694337889027056</v>
      </c>
      <c r="N284" s="28">
        <f t="shared" si="65"/>
        <v>0</v>
      </c>
      <c r="O284" s="11">
        <f t="shared" si="66"/>
        <v>0</v>
      </c>
      <c r="P284" s="28">
        <f t="shared" si="67"/>
        <v>0</v>
      </c>
      <c r="Q284" s="28">
        <f t="shared" si="68"/>
        <v>0</v>
      </c>
      <c r="R284">
        <f t="shared" si="59"/>
        <v>-0.00028694337889027056</v>
      </c>
    </row>
    <row r="285" spans="1:18" ht="12.75">
      <c r="A285" s="117"/>
      <c r="B285" s="117"/>
      <c r="C285" s="117"/>
      <c r="D285" s="119">
        <f t="shared" si="56"/>
        <v>0</v>
      </c>
      <c r="E285" s="119">
        <f t="shared" si="56"/>
        <v>0</v>
      </c>
      <c r="F285" s="28">
        <f t="shared" si="57"/>
        <v>0</v>
      </c>
      <c r="G285" s="28">
        <f t="shared" si="57"/>
        <v>0</v>
      </c>
      <c r="H285" s="28">
        <f t="shared" si="60"/>
        <v>0</v>
      </c>
      <c r="I285" s="28">
        <f t="shared" si="61"/>
        <v>0</v>
      </c>
      <c r="J285" s="28">
        <f t="shared" si="62"/>
        <v>0</v>
      </c>
      <c r="K285" s="28">
        <f t="shared" si="63"/>
        <v>0</v>
      </c>
      <c r="L285" s="28">
        <f t="shared" si="64"/>
        <v>0</v>
      </c>
      <c r="M285" s="28">
        <f t="shared" si="58"/>
        <v>0.00028694337889027056</v>
      </c>
      <c r="N285" s="28">
        <f t="shared" si="65"/>
        <v>0</v>
      </c>
      <c r="O285" s="11">
        <f t="shared" si="66"/>
        <v>0</v>
      </c>
      <c r="P285" s="28">
        <f t="shared" si="67"/>
        <v>0</v>
      </c>
      <c r="Q285" s="28">
        <f t="shared" si="68"/>
        <v>0</v>
      </c>
      <c r="R285">
        <f t="shared" si="59"/>
        <v>-0.00028694337889027056</v>
      </c>
    </row>
    <row r="286" spans="1:18" ht="12.75">
      <c r="A286" s="117"/>
      <c r="B286" s="117"/>
      <c r="C286" s="117"/>
      <c r="D286" s="119">
        <f t="shared" si="56"/>
        <v>0</v>
      </c>
      <c r="E286" s="119">
        <f t="shared" si="56"/>
        <v>0</v>
      </c>
      <c r="F286" s="28">
        <f t="shared" si="57"/>
        <v>0</v>
      </c>
      <c r="G286" s="28">
        <f t="shared" si="57"/>
        <v>0</v>
      </c>
      <c r="H286" s="28">
        <f t="shared" si="60"/>
        <v>0</v>
      </c>
      <c r="I286" s="28">
        <f t="shared" si="61"/>
        <v>0</v>
      </c>
      <c r="J286" s="28">
        <f t="shared" si="62"/>
        <v>0</v>
      </c>
      <c r="K286" s="28">
        <f t="shared" si="63"/>
        <v>0</v>
      </c>
      <c r="L286" s="28">
        <f t="shared" si="64"/>
        <v>0</v>
      </c>
      <c r="M286" s="28">
        <f t="shared" si="58"/>
        <v>0.00028694337889027056</v>
      </c>
      <c r="N286" s="28">
        <f t="shared" si="65"/>
        <v>0</v>
      </c>
      <c r="O286" s="11">
        <f t="shared" si="66"/>
        <v>0</v>
      </c>
      <c r="P286" s="28">
        <f t="shared" si="67"/>
        <v>0</v>
      </c>
      <c r="Q286" s="28">
        <f t="shared" si="68"/>
        <v>0</v>
      </c>
      <c r="R286">
        <f t="shared" si="59"/>
        <v>-0.00028694337889027056</v>
      </c>
    </row>
    <row r="287" spans="1:18" ht="12.75">
      <c r="A287" s="117"/>
      <c r="B287" s="117"/>
      <c r="C287" s="117"/>
      <c r="D287" s="119">
        <f t="shared" si="56"/>
        <v>0</v>
      </c>
      <c r="E287" s="119">
        <f t="shared" si="56"/>
        <v>0</v>
      </c>
      <c r="F287" s="28">
        <f t="shared" si="57"/>
        <v>0</v>
      </c>
      <c r="G287" s="28">
        <f t="shared" si="57"/>
        <v>0</v>
      </c>
      <c r="H287" s="28">
        <f t="shared" si="60"/>
        <v>0</v>
      </c>
      <c r="I287" s="28">
        <f t="shared" si="61"/>
        <v>0</v>
      </c>
      <c r="J287" s="28">
        <f t="shared" si="62"/>
        <v>0</v>
      </c>
      <c r="K287" s="28">
        <f t="shared" si="63"/>
        <v>0</v>
      </c>
      <c r="L287" s="28">
        <f t="shared" si="64"/>
        <v>0</v>
      </c>
      <c r="M287" s="28">
        <f t="shared" si="58"/>
        <v>0.00028694337889027056</v>
      </c>
      <c r="N287" s="28">
        <f t="shared" si="65"/>
        <v>0</v>
      </c>
      <c r="O287" s="11">
        <f t="shared" si="66"/>
        <v>0</v>
      </c>
      <c r="P287" s="28">
        <f t="shared" si="67"/>
        <v>0</v>
      </c>
      <c r="Q287" s="28">
        <f t="shared" si="68"/>
        <v>0</v>
      </c>
      <c r="R287">
        <f t="shared" si="59"/>
        <v>-0.00028694337889027056</v>
      </c>
    </row>
    <row r="288" spans="1:18" ht="12.75">
      <c r="A288" s="117"/>
      <c r="B288" s="117"/>
      <c r="C288" s="117"/>
      <c r="D288" s="119">
        <f t="shared" si="56"/>
        <v>0</v>
      </c>
      <c r="E288" s="119">
        <f t="shared" si="56"/>
        <v>0</v>
      </c>
      <c r="F288" s="28">
        <f t="shared" si="57"/>
        <v>0</v>
      </c>
      <c r="G288" s="28">
        <f t="shared" si="57"/>
        <v>0</v>
      </c>
      <c r="H288" s="28">
        <f t="shared" si="60"/>
        <v>0</v>
      </c>
      <c r="I288" s="28">
        <f t="shared" si="61"/>
        <v>0</v>
      </c>
      <c r="J288" s="28">
        <f t="shared" si="62"/>
        <v>0</v>
      </c>
      <c r="K288" s="28">
        <f t="shared" si="63"/>
        <v>0</v>
      </c>
      <c r="L288" s="28">
        <f t="shared" si="64"/>
        <v>0</v>
      </c>
      <c r="M288" s="28">
        <f t="shared" si="58"/>
        <v>0.00028694337889027056</v>
      </c>
      <c r="N288" s="28">
        <f t="shared" si="65"/>
        <v>0</v>
      </c>
      <c r="O288" s="11">
        <f t="shared" si="66"/>
        <v>0</v>
      </c>
      <c r="P288" s="28">
        <f t="shared" si="67"/>
        <v>0</v>
      </c>
      <c r="Q288" s="28">
        <f t="shared" si="68"/>
        <v>0</v>
      </c>
      <c r="R288">
        <f t="shared" si="59"/>
        <v>-0.00028694337889027056</v>
      </c>
    </row>
    <row r="289" spans="1:18" ht="12.75">
      <c r="A289" s="117"/>
      <c r="B289" s="117"/>
      <c r="C289" s="117"/>
      <c r="D289" s="119">
        <f t="shared" si="56"/>
        <v>0</v>
      </c>
      <c r="E289" s="119">
        <f t="shared" si="56"/>
        <v>0</v>
      </c>
      <c r="F289" s="28">
        <f t="shared" si="57"/>
        <v>0</v>
      </c>
      <c r="G289" s="28">
        <f t="shared" si="57"/>
        <v>0</v>
      </c>
      <c r="H289" s="28">
        <f t="shared" si="60"/>
        <v>0</v>
      </c>
      <c r="I289" s="28">
        <f t="shared" si="61"/>
        <v>0</v>
      </c>
      <c r="J289" s="28">
        <f t="shared" si="62"/>
        <v>0</v>
      </c>
      <c r="K289" s="28">
        <f t="shared" si="63"/>
        <v>0</v>
      </c>
      <c r="L289" s="28">
        <f t="shared" si="64"/>
        <v>0</v>
      </c>
      <c r="M289" s="28">
        <f t="shared" si="58"/>
        <v>0.00028694337889027056</v>
      </c>
      <c r="N289" s="28">
        <f t="shared" si="65"/>
        <v>0</v>
      </c>
      <c r="O289" s="11">
        <f t="shared" si="66"/>
        <v>0</v>
      </c>
      <c r="P289" s="28">
        <f t="shared" si="67"/>
        <v>0</v>
      </c>
      <c r="Q289" s="28">
        <f t="shared" si="68"/>
        <v>0</v>
      </c>
      <c r="R289">
        <f t="shared" si="59"/>
        <v>-0.00028694337889027056</v>
      </c>
    </row>
    <row r="290" spans="1:18" ht="12.75">
      <c r="A290" s="117"/>
      <c r="B290" s="117"/>
      <c r="C290" s="117"/>
      <c r="D290" s="119">
        <f t="shared" si="56"/>
        <v>0</v>
      </c>
      <c r="E290" s="119">
        <f t="shared" si="56"/>
        <v>0</v>
      </c>
      <c r="F290" s="28">
        <f t="shared" si="57"/>
        <v>0</v>
      </c>
      <c r="G290" s="28">
        <f t="shared" si="57"/>
        <v>0</v>
      </c>
      <c r="H290" s="28">
        <f t="shared" si="60"/>
        <v>0</v>
      </c>
      <c r="I290" s="28">
        <f t="shared" si="61"/>
        <v>0</v>
      </c>
      <c r="J290" s="28">
        <f t="shared" si="62"/>
        <v>0</v>
      </c>
      <c r="K290" s="28">
        <f t="shared" si="63"/>
        <v>0</v>
      </c>
      <c r="L290" s="28">
        <f t="shared" si="64"/>
        <v>0</v>
      </c>
      <c r="M290" s="28">
        <f t="shared" si="58"/>
        <v>0.00028694337889027056</v>
      </c>
      <c r="N290" s="28">
        <f t="shared" si="65"/>
        <v>0</v>
      </c>
      <c r="O290" s="11">
        <f t="shared" si="66"/>
        <v>0</v>
      </c>
      <c r="P290" s="28">
        <f t="shared" si="67"/>
        <v>0</v>
      </c>
      <c r="Q290" s="28">
        <f t="shared" si="68"/>
        <v>0</v>
      </c>
      <c r="R290">
        <f t="shared" si="59"/>
        <v>-0.00028694337889027056</v>
      </c>
    </row>
    <row r="291" spans="1:18" ht="12.75">
      <c r="A291" s="117"/>
      <c r="B291" s="117"/>
      <c r="C291" s="117"/>
      <c r="D291" s="119">
        <f t="shared" si="56"/>
        <v>0</v>
      </c>
      <c r="E291" s="119">
        <f t="shared" si="56"/>
        <v>0</v>
      </c>
      <c r="F291" s="28">
        <f t="shared" si="57"/>
        <v>0</v>
      </c>
      <c r="G291" s="28">
        <f t="shared" si="57"/>
        <v>0</v>
      </c>
      <c r="H291" s="28">
        <f t="shared" si="60"/>
        <v>0</v>
      </c>
      <c r="I291" s="28">
        <f t="shared" si="61"/>
        <v>0</v>
      </c>
      <c r="J291" s="28">
        <f t="shared" si="62"/>
        <v>0</v>
      </c>
      <c r="K291" s="28">
        <f t="shared" si="63"/>
        <v>0</v>
      </c>
      <c r="L291" s="28">
        <f t="shared" si="64"/>
        <v>0</v>
      </c>
      <c r="M291" s="28">
        <f t="shared" si="58"/>
        <v>0.00028694337889027056</v>
      </c>
      <c r="N291" s="28">
        <f t="shared" si="65"/>
        <v>0</v>
      </c>
      <c r="O291" s="11">
        <f t="shared" si="66"/>
        <v>0</v>
      </c>
      <c r="P291" s="28">
        <f t="shared" si="67"/>
        <v>0</v>
      </c>
      <c r="Q291" s="28">
        <f t="shared" si="68"/>
        <v>0</v>
      </c>
      <c r="R291">
        <f t="shared" si="59"/>
        <v>-0.00028694337889027056</v>
      </c>
    </row>
    <row r="292" spans="1:18" ht="12.75">
      <c r="A292" s="117"/>
      <c r="B292" s="117"/>
      <c r="C292" s="117"/>
      <c r="D292" s="119">
        <f t="shared" si="56"/>
        <v>0</v>
      </c>
      <c r="E292" s="119">
        <f t="shared" si="56"/>
        <v>0</v>
      </c>
      <c r="F292" s="28">
        <f t="shared" si="57"/>
        <v>0</v>
      </c>
      <c r="G292" s="28">
        <f t="shared" si="57"/>
        <v>0</v>
      </c>
      <c r="H292" s="28">
        <f t="shared" si="60"/>
        <v>0</v>
      </c>
      <c r="I292" s="28">
        <f t="shared" si="61"/>
        <v>0</v>
      </c>
      <c r="J292" s="28">
        <f t="shared" si="62"/>
        <v>0</v>
      </c>
      <c r="K292" s="28">
        <f t="shared" si="63"/>
        <v>0</v>
      </c>
      <c r="L292" s="28">
        <f t="shared" si="64"/>
        <v>0</v>
      </c>
      <c r="M292" s="28">
        <f t="shared" si="58"/>
        <v>0.00028694337889027056</v>
      </c>
      <c r="N292" s="28">
        <f t="shared" si="65"/>
        <v>0</v>
      </c>
      <c r="O292" s="11">
        <f t="shared" si="66"/>
        <v>0</v>
      </c>
      <c r="P292" s="28">
        <f t="shared" si="67"/>
        <v>0</v>
      </c>
      <c r="Q292" s="28">
        <f t="shared" si="68"/>
        <v>0</v>
      </c>
      <c r="R292">
        <f t="shared" si="59"/>
        <v>-0.00028694337889027056</v>
      </c>
    </row>
    <row r="293" spans="1:18" ht="12.75">
      <c r="A293" s="117"/>
      <c r="B293" s="117"/>
      <c r="C293" s="117"/>
      <c r="D293" s="119">
        <f t="shared" si="56"/>
        <v>0</v>
      </c>
      <c r="E293" s="119">
        <f t="shared" si="56"/>
        <v>0</v>
      </c>
      <c r="F293" s="28">
        <f t="shared" si="57"/>
        <v>0</v>
      </c>
      <c r="G293" s="28">
        <f t="shared" si="57"/>
        <v>0</v>
      </c>
      <c r="H293" s="28">
        <f t="shared" si="60"/>
        <v>0</v>
      </c>
      <c r="I293" s="28">
        <f t="shared" si="61"/>
        <v>0</v>
      </c>
      <c r="J293" s="28">
        <f t="shared" si="62"/>
        <v>0</v>
      </c>
      <c r="K293" s="28">
        <f t="shared" si="63"/>
        <v>0</v>
      </c>
      <c r="L293" s="28">
        <f t="shared" si="64"/>
        <v>0</v>
      </c>
      <c r="M293" s="28">
        <f t="shared" si="58"/>
        <v>0.00028694337889027056</v>
      </c>
      <c r="N293" s="28">
        <f t="shared" si="65"/>
        <v>0</v>
      </c>
      <c r="O293" s="11">
        <f t="shared" si="66"/>
        <v>0</v>
      </c>
      <c r="P293" s="28">
        <f t="shared" si="67"/>
        <v>0</v>
      </c>
      <c r="Q293" s="28">
        <f t="shared" si="68"/>
        <v>0</v>
      </c>
      <c r="R293">
        <f t="shared" si="59"/>
        <v>-0.00028694337889027056</v>
      </c>
    </row>
    <row r="294" spans="1:18" ht="12.75">
      <c r="A294" s="117"/>
      <c r="B294" s="117"/>
      <c r="C294" s="117"/>
      <c r="D294" s="119">
        <f t="shared" si="56"/>
        <v>0</v>
      </c>
      <c r="E294" s="119">
        <f t="shared" si="56"/>
        <v>0</v>
      </c>
      <c r="F294" s="28">
        <f t="shared" si="57"/>
        <v>0</v>
      </c>
      <c r="G294" s="28">
        <f t="shared" si="57"/>
        <v>0</v>
      </c>
      <c r="H294" s="28">
        <f t="shared" si="60"/>
        <v>0</v>
      </c>
      <c r="I294" s="28">
        <f t="shared" si="61"/>
        <v>0</v>
      </c>
      <c r="J294" s="28">
        <f t="shared" si="62"/>
        <v>0</v>
      </c>
      <c r="K294" s="28">
        <f t="shared" si="63"/>
        <v>0</v>
      </c>
      <c r="L294" s="28">
        <f t="shared" si="64"/>
        <v>0</v>
      </c>
      <c r="M294" s="28">
        <f t="shared" si="58"/>
        <v>0.00028694337889027056</v>
      </c>
      <c r="N294" s="28">
        <f t="shared" si="65"/>
        <v>0</v>
      </c>
      <c r="O294" s="11">
        <f t="shared" si="66"/>
        <v>0</v>
      </c>
      <c r="P294" s="28">
        <f t="shared" si="67"/>
        <v>0</v>
      </c>
      <c r="Q294" s="28">
        <f t="shared" si="68"/>
        <v>0</v>
      </c>
      <c r="R294">
        <f t="shared" si="59"/>
        <v>-0.00028694337889027056</v>
      </c>
    </row>
    <row r="295" spans="1:18" ht="12.75">
      <c r="A295" s="117"/>
      <c r="B295" s="117"/>
      <c r="C295" s="117"/>
      <c r="D295" s="119">
        <f t="shared" si="56"/>
        <v>0</v>
      </c>
      <c r="E295" s="119">
        <f t="shared" si="56"/>
        <v>0</v>
      </c>
      <c r="F295" s="28">
        <f t="shared" si="57"/>
        <v>0</v>
      </c>
      <c r="G295" s="28">
        <f t="shared" si="57"/>
        <v>0</v>
      </c>
      <c r="H295" s="28">
        <f t="shared" si="60"/>
        <v>0</v>
      </c>
      <c r="I295" s="28">
        <f t="shared" si="61"/>
        <v>0</v>
      </c>
      <c r="J295" s="28">
        <f t="shared" si="62"/>
        <v>0</v>
      </c>
      <c r="K295" s="28">
        <f t="shared" si="63"/>
        <v>0</v>
      </c>
      <c r="L295" s="28">
        <f t="shared" si="64"/>
        <v>0</v>
      </c>
      <c r="M295" s="28">
        <f t="shared" si="58"/>
        <v>0.00028694337889027056</v>
      </c>
      <c r="N295" s="28">
        <f t="shared" si="65"/>
        <v>0</v>
      </c>
      <c r="O295" s="11">
        <f t="shared" si="66"/>
        <v>0</v>
      </c>
      <c r="P295" s="28">
        <f t="shared" si="67"/>
        <v>0</v>
      </c>
      <c r="Q295" s="28">
        <f t="shared" si="68"/>
        <v>0</v>
      </c>
      <c r="R295">
        <f t="shared" si="59"/>
        <v>-0.00028694337889027056</v>
      </c>
    </row>
    <row r="296" spans="1:18" ht="12.75">
      <c r="A296" s="117"/>
      <c r="B296" s="117"/>
      <c r="C296" s="117"/>
      <c r="D296" s="119">
        <f t="shared" si="56"/>
        <v>0</v>
      </c>
      <c r="E296" s="119">
        <f t="shared" si="56"/>
        <v>0</v>
      </c>
      <c r="F296" s="28">
        <f t="shared" si="57"/>
        <v>0</v>
      </c>
      <c r="G296" s="28">
        <f t="shared" si="57"/>
        <v>0</v>
      </c>
      <c r="H296" s="28">
        <f t="shared" si="60"/>
        <v>0</v>
      </c>
      <c r="I296" s="28">
        <f t="shared" si="61"/>
        <v>0</v>
      </c>
      <c r="J296" s="28">
        <f t="shared" si="62"/>
        <v>0</v>
      </c>
      <c r="K296" s="28">
        <f t="shared" si="63"/>
        <v>0</v>
      </c>
      <c r="L296" s="28">
        <f t="shared" si="64"/>
        <v>0</v>
      </c>
      <c r="M296" s="28">
        <f t="shared" si="58"/>
        <v>0.00028694337889027056</v>
      </c>
      <c r="N296" s="28">
        <f t="shared" si="65"/>
        <v>0</v>
      </c>
      <c r="O296" s="11">
        <f t="shared" si="66"/>
        <v>0</v>
      </c>
      <c r="P296" s="28">
        <f t="shared" si="67"/>
        <v>0</v>
      </c>
      <c r="Q296" s="28">
        <f t="shared" si="68"/>
        <v>0</v>
      </c>
      <c r="R296">
        <f t="shared" si="59"/>
        <v>-0.00028694337889027056</v>
      </c>
    </row>
    <row r="297" spans="1:18" ht="12.75">
      <c r="A297" s="117"/>
      <c r="B297" s="117"/>
      <c r="C297" s="117"/>
      <c r="D297" s="119">
        <f t="shared" si="56"/>
        <v>0</v>
      </c>
      <c r="E297" s="119">
        <f t="shared" si="56"/>
        <v>0</v>
      </c>
      <c r="F297" s="28">
        <f t="shared" si="57"/>
        <v>0</v>
      </c>
      <c r="G297" s="28">
        <f t="shared" si="57"/>
        <v>0</v>
      </c>
      <c r="H297" s="28">
        <f t="shared" si="60"/>
        <v>0</v>
      </c>
      <c r="I297" s="28">
        <f t="shared" si="61"/>
        <v>0</v>
      </c>
      <c r="J297" s="28">
        <f t="shared" si="62"/>
        <v>0</v>
      </c>
      <c r="K297" s="28">
        <f t="shared" si="63"/>
        <v>0</v>
      </c>
      <c r="L297" s="28">
        <f t="shared" si="64"/>
        <v>0</v>
      </c>
      <c r="M297" s="28">
        <f t="shared" si="58"/>
        <v>0.00028694337889027056</v>
      </c>
      <c r="N297" s="28">
        <f t="shared" si="65"/>
        <v>0</v>
      </c>
      <c r="O297" s="11">
        <f t="shared" si="66"/>
        <v>0</v>
      </c>
      <c r="P297" s="28">
        <f t="shared" si="67"/>
        <v>0</v>
      </c>
      <c r="Q297" s="28">
        <f t="shared" si="68"/>
        <v>0</v>
      </c>
      <c r="R297">
        <f t="shared" si="59"/>
        <v>-0.00028694337889027056</v>
      </c>
    </row>
    <row r="298" spans="1:18" ht="12.75">
      <c r="A298" s="117"/>
      <c r="B298" s="117"/>
      <c r="C298" s="117"/>
      <c r="D298" s="119">
        <f t="shared" si="56"/>
        <v>0</v>
      </c>
      <c r="E298" s="119">
        <f t="shared" si="56"/>
        <v>0</v>
      </c>
      <c r="F298" s="28">
        <f t="shared" si="57"/>
        <v>0</v>
      </c>
      <c r="G298" s="28">
        <f t="shared" si="57"/>
        <v>0</v>
      </c>
      <c r="H298" s="28">
        <f t="shared" si="60"/>
        <v>0</v>
      </c>
      <c r="I298" s="28">
        <f t="shared" si="61"/>
        <v>0</v>
      </c>
      <c r="J298" s="28">
        <f t="shared" si="62"/>
        <v>0</v>
      </c>
      <c r="K298" s="28">
        <f t="shared" si="63"/>
        <v>0</v>
      </c>
      <c r="L298" s="28">
        <f t="shared" si="64"/>
        <v>0</v>
      </c>
      <c r="M298" s="28">
        <f t="shared" si="58"/>
        <v>0.00028694337889027056</v>
      </c>
      <c r="N298" s="28">
        <f t="shared" si="65"/>
        <v>0</v>
      </c>
      <c r="O298" s="11">
        <f t="shared" si="66"/>
        <v>0</v>
      </c>
      <c r="P298" s="28">
        <f t="shared" si="67"/>
        <v>0</v>
      </c>
      <c r="Q298" s="28">
        <f t="shared" si="68"/>
        <v>0</v>
      </c>
      <c r="R298">
        <f t="shared" si="59"/>
        <v>-0.00028694337889027056</v>
      </c>
    </row>
    <row r="299" spans="1:18" ht="12.75">
      <c r="A299" s="117"/>
      <c r="B299" s="117"/>
      <c r="C299" s="117"/>
      <c r="D299" s="119">
        <f t="shared" si="56"/>
        <v>0</v>
      </c>
      <c r="E299" s="119">
        <f t="shared" si="56"/>
        <v>0</v>
      </c>
      <c r="F299" s="28">
        <f t="shared" si="57"/>
        <v>0</v>
      </c>
      <c r="G299" s="28">
        <f t="shared" si="57"/>
        <v>0</v>
      </c>
      <c r="H299" s="28">
        <f t="shared" si="60"/>
        <v>0</v>
      </c>
      <c r="I299" s="28">
        <f t="shared" si="61"/>
        <v>0</v>
      </c>
      <c r="J299" s="28">
        <f t="shared" si="62"/>
        <v>0</v>
      </c>
      <c r="K299" s="28">
        <f t="shared" si="63"/>
        <v>0</v>
      </c>
      <c r="L299" s="28">
        <f t="shared" si="64"/>
        <v>0</v>
      </c>
      <c r="M299" s="28">
        <f t="shared" si="58"/>
        <v>0.00028694337889027056</v>
      </c>
      <c r="N299" s="28">
        <f t="shared" si="65"/>
        <v>0</v>
      </c>
      <c r="O299" s="11">
        <f t="shared" si="66"/>
        <v>0</v>
      </c>
      <c r="P299" s="28">
        <f t="shared" si="67"/>
        <v>0</v>
      </c>
      <c r="Q299" s="28">
        <f t="shared" si="68"/>
        <v>0</v>
      </c>
      <c r="R299">
        <f t="shared" si="59"/>
        <v>-0.00028694337889027056</v>
      </c>
    </row>
    <row r="300" spans="1:18" ht="12.75">
      <c r="A300" s="117"/>
      <c r="B300" s="117"/>
      <c r="C300" s="117"/>
      <c r="D300" s="119">
        <f t="shared" si="56"/>
        <v>0</v>
      </c>
      <c r="E300" s="119">
        <f t="shared" si="56"/>
        <v>0</v>
      </c>
      <c r="F300" s="28">
        <f t="shared" si="57"/>
        <v>0</v>
      </c>
      <c r="G300" s="28">
        <f t="shared" si="57"/>
        <v>0</v>
      </c>
      <c r="H300" s="28">
        <f t="shared" si="60"/>
        <v>0</v>
      </c>
      <c r="I300" s="28">
        <f t="shared" si="61"/>
        <v>0</v>
      </c>
      <c r="J300" s="28">
        <f t="shared" si="62"/>
        <v>0</v>
      </c>
      <c r="K300" s="28">
        <f t="shared" si="63"/>
        <v>0</v>
      </c>
      <c r="L300" s="28">
        <f t="shared" si="64"/>
        <v>0</v>
      </c>
      <c r="M300" s="28">
        <f t="shared" si="58"/>
        <v>0.00028694337889027056</v>
      </c>
      <c r="N300" s="28">
        <f t="shared" si="65"/>
        <v>0</v>
      </c>
      <c r="O300" s="11">
        <f t="shared" si="66"/>
        <v>0</v>
      </c>
      <c r="P300" s="28">
        <f t="shared" si="67"/>
        <v>0</v>
      </c>
      <c r="Q300" s="28">
        <f t="shared" si="68"/>
        <v>0</v>
      </c>
      <c r="R300">
        <f t="shared" si="59"/>
        <v>-0.00028694337889027056</v>
      </c>
    </row>
    <row r="301" spans="1:18" ht="12.75">
      <c r="A301" s="117"/>
      <c r="B301" s="117"/>
      <c r="C301" s="117"/>
      <c r="D301" s="119">
        <f t="shared" si="56"/>
        <v>0</v>
      </c>
      <c r="E301" s="119">
        <f t="shared" si="56"/>
        <v>0</v>
      </c>
      <c r="F301" s="28">
        <f t="shared" si="57"/>
        <v>0</v>
      </c>
      <c r="G301" s="28">
        <f t="shared" si="57"/>
        <v>0</v>
      </c>
      <c r="H301" s="28">
        <f t="shared" si="60"/>
        <v>0</v>
      </c>
      <c r="I301" s="28">
        <f t="shared" si="61"/>
        <v>0</v>
      </c>
      <c r="J301" s="28">
        <f t="shared" si="62"/>
        <v>0</v>
      </c>
      <c r="K301" s="28">
        <f t="shared" si="63"/>
        <v>0</v>
      </c>
      <c r="L301" s="28">
        <f t="shared" si="64"/>
        <v>0</v>
      </c>
      <c r="M301" s="28">
        <f t="shared" si="58"/>
        <v>0.00028694337889027056</v>
      </c>
      <c r="N301" s="28">
        <f t="shared" si="65"/>
        <v>0</v>
      </c>
      <c r="O301" s="11">
        <f t="shared" si="66"/>
        <v>0</v>
      </c>
      <c r="P301" s="28">
        <f t="shared" si="67"/>
        <v>0</v>
      </c>
      <c r="Q301" s="28">
        <f t="shared" si="68"/>
        <v>0</v>
      </c>
      <c r="R301">
        <f t="shared" si="59"/>
        <v>-0.00028694337889027056</v>
      </c>
    </row>
    <row r="302" spans="1:18" ht="12.75">
      <c r="A302" s="117"/>
      <c r="B302" s="117"/>
      <c r="C302" s="117"/>
      <c r="D302" s="119">
        <f t="shared" si="56"/>
        <v>0</v>
      </c>
      <c r="E302" s="119">
        <f t="shared" si="56"/>
        <v>0</v>
      </c>
      <c r="F302" s="28">
        <f t="shared" si="57"/>
        <v>0</v>
      </c>
      <c r="G302" s="28">
        <f t="shared" si="57"/>
        <v>0</v>
      </c>
      <c r="H302" s="28">
        <f t="shared" si="60"/>
        <v>0</v>
      </c>
      <c r="I302" s="28">
        <f t="shared" si="61"/>
        <v>0</v>
      </c>
      <c r="J302" s="28">
        <f t="shared" si="62"/>
        <v>0</v>
      </c>
      <c r="K302" s="28">
        <f t="shared" si="63"/>
        <v>0</v>
      </c>
      <c r="L302" s="28">
        <f t="shared" si="64"/>
        <v>0</v>
      </c>
      <c r="M302" s="28">
        <f t="shared" si="58"/>
        <v>0.00028694337889027056</v>
      </c>
      <c r="N302" s="28">
        <f t="shared" si="65"/>
        <v>0</v>
      </c>
      <c r="O302" s="11">
        <f t="shared" si="66"/>
        <v>0</v>
      </c>
      <c r="P302" s="28">
        <f t="shared" si="67"/>
        <v>0</v>
      </c>
      <c r="Q302" s="28">
        <f t="shared" si="68"/>
        <v>0</v>
      </c>
      <c r="R302">
        <f t="shared" si="59"/>
        <v>-0.00028694337889027056</v>
      </c>
    </row>
    <row r="303" spans="1:18" ht="12.75">
      <c r="A303" s="117"/>
      <c r="B303" s="117"/>
      <c r="C303" s="117"/>
      <c r="D303" s="119">
        <f t="shared" si="56"/>
        <v>0</v>
      </c>
      <c r="E303" s="119">
        <f t="shared" si="56"/>
        <v>0</v>
      </c>
      <c r="F303" s="28">
        <f t="shared" si="57"/>
        <v>0</v>
      </c>
      <c r="G303" s="28">
        <f t="shared" si="57"/>
        <v>0</v>
      </c>
      <c r="H303" s="28">
        <f t="shared" si="60"/>
        <v>0</v>
      </c>
      <c r="I303" s="28">
        <f t="shared" si="61"/>
        <v>0</v>
      </c>
      <c r="J303" s="28">
        <f t="shared" si="62"/>
        <v>0</v>
      </c>
      <c r="K303" s="28">
        <f t="shared" si="63"/>
        <v>0</v>
      </c>
      <c r="L303" s="28">
        <f t="shared" si="64"/>
        <v>0</v>
      </c>
      <c r="M303" s="28">
        <f t="shared" si="58"/>
        <v>0.00028694337889027056</v>
      </c>
      <c r="N303" s="28">
        <f t="shared" si="65"/>
        <v>0</v>
      </c>
      <c r="O303" s="11">
        <f t="shared" si="66"/>
        <v>0</v>
      </c>
      <c r="P303" s="28">
        <f t="shared" si="67"/>
        <v>0</v>
      </c>
      <c r="Q303" s="28">
        <f t="shared" si="68"/>
        <v>0</v>
      </c>
      <c r="R303">
        <f t="shared" si="59"/>
        <v>-0.00028694337889027056</v>
      </c>
    </row>
    <row r="304" spans="1:18" ht="12.75">
      <c r="A304" s="117"/>
      <c r="B304" s="117"/>
      <c r="C304" s="117"/>
      <c r="D304" s="119">
        <f t="shared" si="56"/>
        <v>0</v>
      </c>
      <c r="E304" s="119">
        <f t="shared" si="56"/>
        <v>0</v>
      </c>
      <c r="F304" s="28">
        <f t="shared" si="57"/>
        <v>0</v>
      </c>
      <c r="G304" s="28">
        <f t="shared" si="57"/>
        <v>0</v>
      </c>
      <c r="H304" s="28">
        <f t="shared" si="60"/>
        <v>0</v>
      </c>
      <c r="I304" s="28">
        <f t="shared" si="61"/>
        <v>0</v>
      </c>
      <c r="J304" s="28">
        <f t="shared" si="62"/>
        <v>0</v>
      </c>
      <c r="K304" s="28">
        <f t="shared" si="63"/>
        <v>0</v>
      </c>
      <c r="L304" s="28">
        <f t="shared" si="64"/>
        <v>0</v>
      </c>
      <c r="M304" s="28">
        <f t="shared" si="58"/>
        <v>0.00028694337889027056</v>
      </c>
      <c r="N304" s="28">
        <f t="shared" si="65"/>
        <v>0</v>
      </c>
      <c r="O304" s="11">
        <f t="shared" si="66"/>
        <v>0</v>
      </c>
      <c r="P304" s="28">
        <f t="shared" si="67"/>
        <v>0</v>
      </c>
      <c r="Q304" s="28">
        <f t="shared" si="68"/>
        <v>0</v>
      </c>
      <c r="R304">
        <f t="shared" si="59"/>
        <v>-0.00028694337889027056</v>
      </c>
    </row>
    <row r="305" spans="1:18" ht="12.75">
      <c r="A305" s="117"/>
      <c r="B305" s="117"/>
      <c r="C305" s="117"/>
      <c r="D305" s="119">
        <f t="shared" si="56"/>
        <v>0</v>
      </c>
      <c r="E305" s="119">
        <f t="shared" si="56"/>
        <v>0</v>
      </c>
      <c r="F305" s="28">
        <f t="shared" si="57"/>
        <v>0</v>
      </c>
      <c r="G305" s="28">
        <f t="shared" si="57"/>
        <v>0</v>
      </c>
      <c r="H305" s="28">
        <f t="shared" si="60"/>
        <v>0</v>
      </c>
      <c r="I305" s="28">
        <f t="shared" si="61"/>
        <v>0</v>
      </c>
      <c r="J305" s="28">
        <f t="shared" si="62"/>
        <v>0</v>
      </c>
      <c r="K305" s="28">
        <f t="shared" si="63"/>
        <v>0</v>
      </c>
      <c r="L305" s="28">
        <f t="shared" si="64"/>
        <v>0</v>
      </c>
      <c r="M305" s="28">
        <f t="shared" si="58"/>
        <v>0.00028694337889027056</v>
      </c>
      <c r="N305" s="28">
        <f t="shared" si="65"/>
        <v>0</v>
      </c>
      <c r="O305" s="11">
        <f t="shared" si="66"/>
        <v>0</v>
      </c>
      <c r="P305" s="28">
        <f t="shared" si="67"/>
        <v>0</v>
      </c>
      <c r="Q305" s="28">
        <f t="shared" si="68"/>
        <v>0</v>
      </c>
      <c r="R305">
        <f t="shared" si="59"/>
        <v>-0.00028694337889027056</v>
      </c>
    </row>
    <row r="306" spans="1:18" ht="12.75">
      <c r="A306" s="117"/>
      <c r="B306" s="117"/>
      <c r="C306" s="117"/>
      <c r="D306" s="119">
        <f t="shared" si="56"/>
        <v>0</v>
      </c>
      <c r="E306" s="119">
        <f t="shared" si="56"/>
        <v>0</v>
      </c>
      <c r="F306" s="28">
        <f t="shared" si="57"/>
        <v>0</v>
      </c>
      <c r="G306" s="28">
        <f t="shared" si="57"/>
        <v>0</v>
      </c>
      <c r="H306" s="28">
        <f t="shared" si="60"/>
        <v>0</v>
      </c>
      <c r="I306" s="28">
        <f t="shared" si="61"/>
        <v>0</v>
      </c>
      <c r="J306" s="28">
        <f t="shared" si="62"/>
        <v>0</v>
      </c>
      <c r="K306" s="28">
        <f t="shared" si="63"/>
        <v>0</v>
      </c>
      <c r="L306" s="28">
        <f t="shared" si="64"/>
        <v>0</v>
      </c>
      <c r="M306" s="28">
        <f t="shared" si="58"/>
        <v>0.00028694337889027056</v>
      </c>
      <c r="N306" s="28">
        <f t="shared" si="65"/>
        <v>0</v>
      </c>
      <c r="O306" s="11">
        <f t="shared" si="66"/>
        <v>0</v>
      </c>
      <c r="P306" s="28">
        <f t="shared" si="67"/>
        <v>0</v>
      </c>
      <c r="Q306" s="28">
        <f t="shared" si="68"/>
        <v>0</v>
      </c>
      <c r="R306">
        <f t="shared" si="59"/>
        <v>-0.00028694337889027056</v>
      </c>
    </row>
    <row r="307" spans="1:18" ht="12.75">
      <c r="A307" s="117"/>
      <c r="B307" s="117"/>
      <c r="C307" s="117"/>
      <c r="D307" s="119">
        <f t="shared" si="56"/>
        <v>0</v>
      </c>
      <c r="E307" s="119">
        <f t="shared" si="56"/>
        <v>0</v>
      </c>
      <c r="F307" s="28">
        <f t="shared" si="57"/>
        <v>0</v>
      </c>
      <c r="G307" s="28">
        <f t="shared" si="57"/>
        <v>0</v>
      </c>
      <c r="H307" s="28">
        <f t="shared" si="60"/>
        <v>0</v>
      </c>
      <c r="I307" s="28">
        <f t="shared" si="61"/>
        <v>0</v>
      </c>
      <c r="J307" s="28">
        <f t="shared" si="62"/>
        <v>0</v>
      </c>
      <c r="K307" s="28">
        <f t="shared" si="63"/>
        <v>0</v>
      </c>
      <c r="L307" s="28">
        <f t="shared" si="64"/>
        <v>0</v>
      </c>
      <c r="M307" s="28">
        <f t="shared" si="58"/>
        <v>0.00028694337889027056</v>
      </c>
      <c r="N307" s="28">
        <f t="shared" si="65"/>
        <v>0</v>
      </c>
      <c r="O307" s="11">
        <f t="shared" si="66"/>
        <v>0</v>
      </c>
      <c r="P307" s="28">
        <f t="shared" si="67"/>
        <v>0</v>
      </c>
      <c r="Q307" s="28">
        <f t="shared" si="68"/>
        <v>0</v>
      </c>
      <c r="R307">
        <f t="shared" si="59"/>
        <v>-0.00028694337889027056</v>
      </c>
    </row>
    <row r="308" spans="1:18" ht="12.75">
      <c r="A308" s="117"/>
      <c r="B308" s="117"/>
      <c r="C308" s="117"/>
      <c r="D308" s="119">
        <f t="shared" si="56"/>
        <v>0</v>
      </c>
      <c r="E308" s="119">
        <f t="shared" si="56"/>
        <v>0</v>
      </c>
      <c r="F308" s="28">
        <f t="shared" si="57"/>
        <v>0</v>
      </c>
      <c r="G308" s="28">
        <f t="shared" si="57"/>
        <v>0</v>
      </c>
      <c r="H308" s="28">
        <f t="shared" si="60"/>
        <v>0</v>
      </c>
      <c r="I308" s="28">
        <f t="shared" si="61"/>
        <v>0</v>
      </c>
      <c r="J308" s="28">
        <f t="shared" si="62"/>
        <v>0</v>
      </c>
      <c r="K308" s="28">
        <f t="shared" si="63"/>
        <v>0</v>
      </c>
      <c r="L308" s="28">
        <f t="shared" si="64"/>
        <v>0</v>
      </c>
      <c r="M308" s="28">
        <f t="shared" si="58"/>
        <v>0.00028694337889027056</v>
      </c>
      <c r="N308" s="28">
        <f t="shared" si="65"/>
        <v>0</v>
      </c>
      <c r="O308" s="11">
        <f t="shared" si="66"/>
        <v>0</v>
      </c>
      <c r="P308" s="28">
        <f t="shared" si="67"/>
        <v>0</v>
      </c>
      <c r="Q308" s="28">
        <f t="shared" si="68"/>
        <v>0</v>
      </c>
      <c r="R308">
        <f t="shared" si="59"/>
        <v>-0.00028694337889027056</v>
      </c>
    </row>
    <row r="309" spans="1:18" ht="12.75">
      <c r="A309" s="117"/>
      <c r="B309" s="117"/>
      <c r="C309" s="117"/>
      <c r="D309" s="119">
        <f t="shared" si="56"/>
        <v>0</v>
      </c>
      <c r="E309" s="119">
        <f t="shared" si="56"/>
        <v>0</v>
      </c>
      <c r="F309" s="28">
        <f t="shared" si="57"/>
        <v>0</v>
      </c>
      <c r="G309" s="28">
        <f t="shared" si="57"/>
        <v>0</v>
      </c>
      <c r="H309" s="28">
        <f t="shared" si="60"/>
        <v>0</v>
      </c>
      <c r="I309" s="28">
        <f t="shared" si="61"/>
        <v>0</v>
      </c>
      <c r="J309" s="28">
        <f t="shared" si="62"/>
        <v>0</v>
      </c>
      <c r="K309" s="28">
        <f t="shared" si="63"/>
        <v>0</v>
      </c>
      <c r="L309" s="28">
        <f t="shared" si="64"/>
        <v>0</v>
      </c>
      <c r="M309" s="28">
        <f t="shared" si="58"/>
        <v>0.00028694337889027056</v>
      </c>
      <c r="N309" s="28">
        <f t="shared" si="65"/>
        <v>0</v>
      </c>
      <c r="O309" s="11">
        <f t="shared" si="66"/>
        <v>0</v>
      </c>
      <c r="P309" s="28">
        <f t="shared" si="67"/>
        <v>0</v>
      </c>
      <c r="Q309" s="28">
        <f t="shared" si="68"/>
        <v>0</v>
      </c>
      <c r="R309">
        <f t="shared" si="59"/>
        <v>-0.00028694337889027056</v>
      </c>
    </row>
    <row r="310" spans="1:18" ht="12.75">
      <c r="A310" s="117"/>
      <c r="B310" s="117"/>
      <c r="C310" s="117"/>
      <c r="D310" s="119">
        <f t="shared" si="56"/>
        <v>0</v>
      </c>
      <c r="E310" s="119">
        <f t="shared" si="56"/>
        <v>0</v>
      </c>
      <c r="F310" s="28">
        <f t="shared" si="57"/>
        <v>0</v>
      </c>
      <c r="G310" s="28">
        <f t="shared" si="57"/>
        <v>0</v>
      </c>
      <c r="H310" s="28">
        <f t="shared" si="60"/>
        <v>0</v>
      </c>
      <c r="I310" s="28">
        <f t="shared" si="61"/>
        <v>0</v>
      </c>
      <c r="J310" s="28">
        <f t="shared" si="62"/>
        <v>0</v>
      </c>
      <c r="K310" s="28">
        <f t="shared" si="63"/>
        <v>0</v>
      </c>
      <c r="L310" s="28">
        <f t="shared" si="64"/>
        <v>0</v>
      </c>
      <c r="M310" s="28">
        <f t="shared" si="58"/>
        <v>0.00028694337889027056</v>
      </c>
      <c r="N310" s="28">
        <f t="shared" si="65"/>
        <v>0</v>
      </c>
      <c r="O310" s="11">
        <f t="shared" si="66"/>
        <v>0</v>
      </c>
      <c r="P310" s="28">
        <f t="shared" si="67"/>
        <v>0</v>
      </c>
      <c r="Q310" s="28">
        <f t="shared" si="68"/>
        <v>0</v>
      </c>
      <c r="R310">
        <f t="shared" si="59"/>
        <v>-0.00028694337889027056</v>
      </c>
    </row>
    <row r="311" spans="1:18" ht="12.75">
      <c r="A311" s="117"/>
      <c r="B311" s="117"/>
      <c r="C311" s="117"/>
      <c r="D311" s="119">
        <f t="shared" si="56"/>
        <v>0</v>
      </c>
      <c r="E311" s="119">
        <f t="shared" si="56"/>
        <v>0</v>
      </c>
      <c r="F311" s="28">
        <f t="shared" si="57"/>
        <v>0</v>
      </c>
      <c r="G311" s="28">
        <f t="shared" si="57"/>
        <v>0</v>
      </c>
      <c r="H311" s="28">
        <f t="shared" si="60"/>
        <v>0</v>
      </c>
      <c r="I311" s="28">
        <f t="shared" si="61"/>
        <v>0</v>
      </c>
      <c r="J311" s="28">
        <f t="shared" si="62"/>
        <v>0</v>
      </c>
      <c r="K311" s="28">
        <f t="shared" si="63"/>
        <v>0</v>
      </c>
      <c r="L311" s="28">
        <f t="shared" si="64"/>
        <v>0</v>
      </c>
      <c r="M311" s="28">
        <f t="shared" si="58"/>
        <v>0.00028694337889027056</v>
      </c>
      <c r="N311" s="28">
        <f t="shared" si="65"/>
        <v>0</v>
      </c>
      <c r="O311" s="11">
        <f t="shared" si="66"/>
        <v>0</v>
      </c>
      <c r="P311" s="28">
        <f t="shared" si="67"/>
        <v>0</v>
      </c>
      <c r="Q311" s="28">
        <f t="shared" si="68"/>
        <v>0</v>
      </c>
      <c r="R311">
        <f t="shared" si="59"/>
        <v>-0.00028694337889027056</v>
      </c>
    </row>
    <row r="312" spans="1:18" ht="12.75">
      <c r="A312" s="117"/>
      <c r="B312" s="117"/>
      <c r="C312" s="117"/>
      <c r="D312" s="119">
        <f t="shared" si="56"/>
        <v>0</v>
      </c>
      <c r="E312" s="119">
        <f t="shared" si="56"/>
        <v>0</v>
      </c>
      <c r="F312" s="28">
        <f t="shared" si="57"/>
        <v>0</v>
      </c>
      <c r="G312" s="28">
        <f t="shared" si="57"/>
        <v>0</v>
      </c>
      <c r="H312" s="28">
        <f t="shared" si="60"/>
        <v>0</v>
      </c>
      <c r="I312" s="28">
        <f t="shared" si="61"/>
        <v>0</v>
      </c>
      <c r="J312" s="28">
        <f t="shared" si="62"/>
        <v>0</v>
      </c>
      <c r="K312" s="28">
        <f t="shared" si="63"/>
        <v>0</v>
      </c>
      <c r="L312" s="28">
        <f t="shared" si="64"/>
        <v>0</v>
      </c>
      <c r="M312" s="28">
        <f t="shared" si="58"/>
        <v>0.00028694337889027056</v>
      </c>
      <c r="N312" s="28">
        <f t="shared" si="65"/>
        <v>0</v>
      </c>
      <c r="O312" s="11">
        <f t="shared" si="66"/>
        <v>0</v>
      </c>
      <c r="P312" s="28">
        <f t="shared" si="67"/>
        <v>0</v>
      </c>
      <c r="Q312" s="28">
        <f t="shared" si="68"/>
        <v>0</v>
      </c>
      <c r="R312">
        <f t="shared" si="59"/>
        <v>-0.00028694337889027056</v>
      </c>
    </row>
    <row r="313" spans="1:18" ht="12.75">
      <c r="A313" s="117"/>
      <c r="B313" s="117"/>
      <c r="C313" s="117"/>
      <c r="D313" s="119">
        <f t="shared" si="56"/>
        <v>0</v>
      </c>
      <c r="E313" s="119">
        <f t="shared" si="56"/>
        <v>0</v>
      </c>
      <c r="F313" s="28">
        <f t="shared" si="57"/>
        <v>0</v>
      </c>
      <c r="G313" s="28">
        <f t="shared" si="57"/>
        <v>0</v>
      </c>
      <c r="H313" s="28">
        <f t="shared" si="60"/>
        <v>0</v>
      </c>
      <c r="I313" s="28">
        <f t="shared" si="61"/>
        <v>0</v>
      </c>
      <c r="J313" s="28">
        <f t="shared" si="62"/>
        <v>0</v>
      </c>
      <c r="K313" s="28">
        <f t="shared" si="63"/>
        <v>0</v>
      </c>
      <c r="L313" s="28">
        <f t="shared" si="64"/>
        <v>0</v>
      </c>
      <c r="M313" s="28">
        <f t="shared" si="58"/>
        <v>0.00028694337889027056</v>
      </c>
      <c r="N313" s="28">
        <f t="shared" si="65"/>
        <v>0</v>
      </c>
      <c r="O313" s="11">
        <f t="shared" si="66"/>
        <v>0</v>
      </c>
      <c r="P313" s="28">
        <f t="shared" si="67"/>
        <v>0</v>
      </c>
      <c r="Q313" s="28">
        <f t="shared" si="68"/>
        <v>0</v>
      </c>
      <c r="R313">
        <f t="shared" si="59"/>
        <v>-0.00028694337889027056</v>
      </c>
    </row>
    <row r="314" spans="1:18" ht="12.75">
      <c r="A314" s="117"/>
      <c r="B314" s="117"/>
      <c r="C314" s="117"/>
      <c r="D314" s="119">
        <f t="shared" si="56"/>
        <v>0</v>
      </c>
      <c r="E314" s="119">
        <f t="shared" si="56"/>
        <v>0</v>
      </c>
      <c r="F314" s="28">
        <f t="shared" si="57"/>
        <v>0</v>
      </c>
      <c r="G314" s="28">
        <f t="shared" si="57"/>
        <v>0</v>
      </c>
      <c r="H314" s="28">
        <f t="shared" si="60"/>
        <v>0</v>
      </c>
      <c r="I314" s="28">
        <f t="shared" si="61"/>
        <v>0</v>
      </c>
      <c r="J314" s="28">
        <f t="shared" si="62"/>
        <v>0</v>
      </c>
      <c r="K314" s="28">
        <f t="shared" si="63"/>
        <v>0</v>
      </c>
      <c r="L314" s="28">
        <f t="shared" si="64"/>
        <v>0</v>
      </c>
      <c r="M314" s="28">
        <f t="shared" si="58"/>
        <v>0.00028694337889027056</v>
      </c>
      <c r="N314" s="28">
        <f t="shared" si="65"/>
        <v>0</v>
      </c>
      <c r="O314" s="11">
        <f t="shared" si="66"/>
        <v>0</v>
      </c>
      <c r="P314" s="28">
        <f t="shared" si="67"/>
        <v>0</v>
      </c>
      <c r="Q314" s="28">
        <f t="shared" si="68"/>
        <v>0</v>
      </c>
      <c r="R314">
        <f t="shared" si="59"/>
        <v>-0.00028694337889027056</v>
      </c>
    </row>
    <row r="315" spans="1:18" ht="12.75">
      <c r="A315" s="117"/>
      <c r="B315" s="117"/>
      <c r="C315" s="117"/>
      <c r="D315" s="119">
        <f t="shared" si="56"/>
        <v>0</v>
      </c>
      <c r="E315" s="119">
        <f t="shared" si="56"/>
        <v>0</v>
      </c>
      <c r="F315" s="28">
        <f t="shared" si="57"/>
        <v>0</v>
      </c>
      <c r="G315" s="28">
        <f t="shared" si="57"/>
        <v>0</v>
      </c>
      <c r="H315" s="28">
        <f t="shared" si="60"/>
        <v>0</v>
      </c>
      <c r="I315" s="28">
        <f t="shared" si="61"/>
        <v>0</v>
      </c>
      <c r="J315" s="28">
        <f t="shared" si="62"/>
        <v>0</v>
      </c>
      <c r="K315" s="28">
        <f t="shared" si="63"/>
        <v>0</v>
      </c>
      <c r="L315" s="28">
        <f t="shared" si="64"/>
        <v>0</v>
      </c>
      <c r="M315" s="28">
        <f t="shared" si="58"/>
        <v>0.00028694337889027056</v>
      </c>
      <c r="N315" s="28">
        <f t="shared" si="65"/>
        <v>0</v>
      </c>
      <c r="O315" s="11">
        <f t="shared" si="66"/>
        <v>0</v>
      </c>
      <c r="P315" s="28">
        <f t="shared" si="67"/>
        <v>0</v>
      </c>
      <c r="Q315" s="28">
        <f t="shared" si="68"/>
        <v>0</v>
      </c>
      <c r="R315">
        <f t="shared" si="59"/>
        <v>-0.00028694337889027056</v>
      </c>
    </row>
    <row r="316" spans="1:18" ht="12.75">
      <c r="A316" s="117"/>
      <c r="B316" s="117"/>
      <c r="C316" s="117"/>
      <c r="D316" s="119">
        <f t="shared" si="56"/>
        <v>0</v>
      </c>
      <c r="E316" s="119">
        <f t="shared" si="56"/>
        <v>0</v>
      </c>
      <c r="F316" s="28">
        <f t="shared" si="57"/>
        <v>0</v>
      </c>
      <c r="G316" s="28">
        <f t="shared" si="57"/>
        <v>0</v>
      </c>
      <c r="H316" s="28">
        <f t="shared" si="60"/>
        <v>0</v>
      </c>
      <c r="I316" s="28">
        <f t="shared" si="61"/>
        <v>0</v>
      </c>
      <c r="J316" s="28">
        <f t="shared" si="62"/>
        <v>0</v>
      </c>
      <c r="K316" s="28">
        <f t="shared" si="63"/>
        <v>0</v>
      </c>
      <c r="L316" s="28">
        <f t="shared" si="64"/>
        <v>0</v>
      </c>
      <c r="M316" s="28">
        <f t="shared" si="58"/>
        <v>0.00028694337889027056</v>
      </c>
      <c r="N316" s="28">
        <f t="shared" si="65"/>
        <v>0</v>
      </c>
      <c r="O316" s="11">
        <f t="shared" si="66"/>
        <v>0</v>
      </c>
      <c r="P316" s="28">
        <f t="shared" si="67"/>
        <v>0</v>
      </c>
      <c r="Q316" s="28">
        <f t="shared" si="68"/>
        <v>0</v>
      </c>
      <c r="R316">
        <f t="shared" si="59"/>
        <v>-0.00028694337889027056</v>
      </c>
    </row>
    <row r="317" spans="1:18" ht="12.75">
      <c r="A317" s="117"/>
      <c r="B317" s="117"/>
      <c r="C317" s="117"/>
      <c r="D317" s="119">
        <f t="shared" si="56"/>
        <v>0</v>
      </c>
      <c r="E317" s="119">
        <f t="shared" si="56"/>
        <v>0</v>
      </c>
      <c r="F317" s="28">
        <f t="shared" si="57"/>
        <v>0</v>
      </c>
      <c r="G317" s="28">
        <f t="shared" si="57"/>
        <v>0</v>
      </c>
      <c r="H317" s="28">
        <f t="shared" si="60"/>
        <v>0</v>
      </c>
      <c r="I317" s="28">
        <f t="shared" si="61"/>
        <v>0</v>
      </c>
      <c r="J317" s="28">
        <f t="shared" si="62"/>
        <v>0</v>
      </c>
      <c r="K317" s="28">
        <f t="shared" si="63"/>
        <v>0</v>
      </c>
      <c r="L317" s="28">
        <f t="shared" si="64"/>
        <v>0</v>
      </c>
      <c r="M317" s="28">
        <f t="shared" si="58"/>
        <v>0.00028694337889027056</v>
      </c>
      <c r="N317" s="28">
        <f t="shared" si="65"/>
        <v>0</v>
      </c>
      <c r="O317" s="11">
        <f t="shared" si="66"/>
        <v>0</v>
      </c>
      <c r="P317" s="28">
        <f t="shared" si="67"/>
        <v>0</v>
      </c>
      <c r="Q317" s="28">
        <f t="shared" si="68"/>
        <v>0</v>
      </c>
      <c r="R317">
        <f t="shared" si="59"/>
        <v>-0.00028694337889027056</v>
      </c>
    </row>
    <row r="318" spans="1:18" ht="12.75">
      <c r="A318" s="117"/>
      <c r="B318" s="117"/>
      <c r="C318" s="117"/>
      <c r="D318" s="119">
        <f t="shared" si="56"/>
        <v>0</v>
      </c>
      <c r="E318" s="119">
        <f t="shared" si="56"/>
        <v>0</v>
      </c>
      <c r="F318" s="28">
        <f t="shared" si="57"/>
        <v>0</v>
      </c>
      <c r="G318" s="28">
        <f t="shared" si="57"/>
        <v>0</v>
      </c>
      <c r="H318" s="28">
        <f t="shared" si="60"/>
        <v>0</v>
      </c>
      <c r="I318" s="28">
        <f t="shared" si="61"/>
        <v>0</v>
      </c>
      <c r="J318" s="28">
        <f t="shared" si="62"/>
        <v>0</v>
      </c>
      <c r="K318" s="28">
        <f t="shared" si="63"/>
        <v>0</v>
      </c>
      <c r="L318" s="28">
        <f t="shared" si="64"/>
        <v>0</v>
      </c>
      <c r="M318" s="28">
        <f t="shared" si="58"/>
        <v>0.00028694337889027056</v>
      </c>
      <c r="N318" s="28">
        <f t="shared" si="65"/>
        <v>0</v>
      </c>
      <c r="O318" s="11">
        <f t="shared" si="66"/>
        <v>0</v>
      </c>
      <c r="P318" s="28">
        <f t="shared" si="67"/>
        <v>0</v>
      </c>
      <c r="Q318" s="28">
        <f t="shared" si="68"/>
        <v>0</v>
      </c>
      <c r="R318">
        <f t="shared" si="59"/>
        <v>-0.00028694337889027056</v>
      </c>
    </row>
    <row r="319" spans="1:18" ht="12.75">
      <c r="A319" s="117"/>
      <c r="B319" s="117"/>
      <c r="C319" s="117"/>
      <c r="D319" s="119">
        <f t="shared" si="56"/>
        <v>0</v>
      </c>
      <c r="E319" s="119">
        <f t="shared" si="56"/>
        <v>0</v>
      </c>
      <c r="F319" s="28">
        <f t="shared" si="57"/>
        <v>0</v>
      </c>
      <c r="G319" s="28">
        <f t="shared" si="57"/>
        <v>0</v>
      </c>
      <c r="H319" s="28">
        <f t="shared" si="60"/>
        <v>0</v>
      </c>
      <c r="I319" s="28">
        <f t="shared" si="61"/>
        <v>0</v>
      </c>
      <c r="J319" s="28">
        <f t="shared" si="62"/>
        <v>0</v>
      </c>
      <c r="K319" s="28">
        <f t="shared" si="63"/>
        <v>0</v>
      </c>
      <c r="L319" s="28">
        <f t="shared" si="64"/>
        <v>0</v>
      </c>
      <c r="M319" s="28">
        <f t="shared" si="58"/>
        <v>0.00028694337889027056</v>
      </c>
      <c r="N319" s="28">
        <f t="shared" si="65"/>
        <v>0</v>
      </c>
      <c r="O319" s="11">
        <f t="shared" si="66"/>
        <v>0</v>
      </c>
      <c r="P319" s="28">
        <f t="shared" si="67"/>
        <v>0</v>
      </c>
      <c r="Q319" s="28">
        <f t="shared" si="68"/>
        <v>0</v>
      </c>
      <c r="R319">
        <f t="shared" si="59"/>
        <v>-0.00028694337889027056</v>
      </c>
    </row>
    <row r="320" spans="1:18" ht="12.75">
      <c r="A320" s="117"/>
      <c r="B320" s="117"/>
      <c r="C320" s="117"/>
      <c r="D320" s="119">
        <f t="shared" si="56"/>
        <v>0</v>
      </c>
      <c r="E320" s="119">
        <f t="shared" si="56"/>
        <v>0</v>
      </c>
      <c r="F320" s="28">
        <f t="shared" si="57"/>
        <v>0</v>
      </c>
      <c r="G320" s="28">
        <f t="shared" si="57"/>
        <v>0</v>
      </c>
      <c r="H320" s="28">
        <f t="shared" si="60"/>
        <v>0</v>
      </c>
      <c r="I320" s="28">
        <f t="shared" si="61"/>
        <v>0</v>
      </c>
      <c r="J320" s="28">
        <f t="shared" si="62"/>
        <v>0</v>
      </c>
      <c r="K320" s="28">
        <f t="shared" si="63"/>
        <v>0</v>
      </c>
      <c r="L320" s="28">
        <f t="shared" si="64"/>
        <v>0</v>
      </c>
      <c r="M320" s="28">
        <f t="shared" si="58"/>
        <v>0.00028694337889027056</v>
      </c>
      <c r="N320" s="28">
        <f t="shared" si="65"/>
        <v>0</v>
      </c>
      <c r="O320" s="11">
        <f t="shared" si="66"/>
        <v>0</v>
      </c>
      <c r="P320" s="28">
        <f t="shared" si="67"/>
        <v>0</v>
      </c>
      <c r="Q320" s="28">
        <f t="shared" si="68"/>
        <v>0</v>
      </c>
      <c r="R320">
        <f t="shared" si="59"/>
        <v>-0.00028694337889027056</v>
      </c>
    </row>
    <row r="321" spans="1:18" ht="12.75">
      <c r="A321" s="117"/>
      <c r="B321" s="117"/>
      <c r="C321" s="117"/>
      <c r="D321" s="119">
        <f t="shared" si="56"/>
        <v>0</v>
      </c>
      <c r="E321" s="119">
        <f t="shared" si="56"/>
        <v>0</v>
      </c>
      <c r="F321" s="28">
        <f t="shared" si="57"/>
        <v>0</v>
      </c>
      <c r="G321" s="28">
        <f t="shared" si="57"/>
        <v>0</v>
      </c>
      <c r="H321" s="28">
        <f t="shared" si="60"/>
        <v>0</v>
      </c>
      <c r="I321" s="28">
        <f t="shared" si="61"/>
        <v>0</v>
      </c>
      <c r="J321" s="28">
        <f t="shared" si="62"/>
        <v>0</v>
      </c>
      <c r="K321" s="28">
        <f t="shared" si="63"/>
        <v>0</v>
      </c>
      <c r="L321" s="28">
        <f t="shared" si="64"/>
        <v>0</v>
      </c>
      <c r="M321" s="28">
        <f t="shared" si="58"/>
        <v>0.00028694337889027056</v>
      </c>
      <c r="N321" s="28">
        <f t="shared" si="65"/>
        <v>0</v>
      </c>
      <c r="O321" s="11">
        <f t="shared" si="66"/>
        <v>0</v>
      </c>
      <c r="P321" s="28">
        <f t="shared" si="67"/>
        <v>0</v>
      </c>
      <c r="Q321" s="28">
        <f t="shared" si="68"/>
        <v>0</v>
      </c>
      <c r="R321">
        <f t="shared" si="59"/>
        <v>-0.00028694337889027056</v>
      </c>
    </row>
    <row r="322" spans="1:18" ht="12.75">
      <c r="A322" s="117"/>
      <c r="B322" s="117"/>
      <c r="C322" s="117"/>
      <c r="D322" s="119">
        <f t="shared" si="56"/>
        <v>0</v>
      </c>
      <c r="E322" s="119">
        <f t="shared" si="56"/>
        <v>0</v>
      </c>
      <c r="F322" s="28">
        <f t="shared" si="57"/>
        <v>0</v>
      </c>
      <c r="G322" s="28">
        <f t="shared" si="57"/>
        <v>0</v>
      </c>
      <c r="H322" s="28">
        <f t="shared" si="60"/>
        <v>0</v>
      </c>
      <c r="I322" s="28">
        <f t="shared" si="61"/>
        <v>0</v>
      </c>
      <c r="J322" s="28">
        <f t="shared" si="62"/>
        <v>0</v>
      </c>
      <c r="K322" s="28">
        <f t="shared" si="63"/>
        <v>0</v>
      </c>
      <c r="L322" s="28">
        <f t="shared" si="64"/>
        <v>0</v>
      </c>
      <c r="M322" s="28">
        <f t="shared" si="58"/>
        <v>0.00028694337889027056</v>
      </c>
      <c r="N322" s="28">
        <f t="shared" si="65"/>
        <v>0</v>
      </c>
      <c r="O322" s="11">
        <f t="shared" si="66"/>
        <v>0</v>
      </c>
      <c r="P322" s="28">
        <f t="shared" si="67"/>
        <v>0</v>
      </c>
      <c r="Q322" s="28">
        <f t="shared" si="68"/>
        <v>0</v>
      </c>
      <c r="R322">
        <f t="shared" si="59"/>
        <v>-0.00028694337889027056</v>
      </c>
    </row>
    <row r="323" spans="1:18" ht="12.75">
      <c r="A323" s="117"/>
      <c r="B323" s="117"/>
      <c r="C323" s="117"/>
      <c r="D323" s="119">
        <f t="shared" si="56"/>
        <v>0</v>
      </c>
      <c r="E323" s="119">
        <f t="shared" si="56"/>
        <v>0</v>
      </c>
      <c r="F323" s="28">
        <f t="shared" si="57"/>
        <v>0</v>
      </c>
      <c r="G323" s="28">
        <f t="shared" si="57"/>
        <v>0</v>
      </c>
      <c r="H323" s="28">
        <f t="shared" si="60"/>
        <v>0</v>
      </c>
      <c r="I323" s="28">
        <f t="shared" si="61"/>
        <v>0</v>
      </c>
      <c r="J323" s="28">
        <f t="shared" si="62"/>
        <v>0</v>
      </c>
      <c r="K323" s="28">
        <f t="shared" si="63"/>
        <v>0</v>
      </c>
      <c r="L323" s="28">
        <f t="shared" si="64"/>
        <v>0</v>
      </c>
      <c r="M323" s="28">
        <f t="shared" si="58"/>
        <v>0.00028694337889027056</v>
      </c>
      <c r="N323" s="28">
        <f t="shared" si="65"/>
        <v>0</v>
      </c>
      <c r="O323" s="11">
        <f t="shared" si="66"/>
        <v>0</v>
      </c>
      <c r="P323" s="28">
        <f t="shared" si="67"/>
        <v>0</v>
      </c>
      <c r="Q323" s="28">
        <f t="shared" si="68"/>
        <v>0</v>
      </c>
      <c r="R323">
        <f t="shared" si="59"/>
        <v>-0.00028694337889027056</v>
      </c>
    </row>
    <row r="324" spans="1:18" ht="12.75">
      <c r="A324" s="117"/>
      <c r="B324" s="117"/>
      <c r="C324" s="117"/>
      <c r="D324" s="119">
        <f t="shared" si="56"/>
        <v>0</v>
      </c>
      <c r="E324" s="119">
        <f t="shared" si="56"/>
        <v>0</v>
      </c>
      <c r="F324" s="28">
        <f t="shared" si="57"/>
        <v>0</v>
      </c>
      <c r="G324" s="28">
        <f t="shared" si="57"/>
        <v>0</v>
      </c>
      <c r="H324" s="28">
        <f t="shared" si="60"/>
        <v>0</v>
      </c>
      <c r="I324" s="28">
        <f t="shared" si="61"/>
        <v>0</v>
      </c>
      <c r="J324" s="28">
        <f t="shared" si="62"/>
        <v>0</v>
      </c>
      <c r="K324" s="28">
        <f t="shared" si="63"/>
        <v>0</v>
      </c>
      <c r="L324" s="28">
        <f t="shared" si="64"/>
        <v>0</v>
      </c>
      <c r="M324" s="28">
        <f t="shared" si="58"/>
        <v>0.00028694337889027056</v>
      </c>
      <c r="N324" s="28">
        <f t="shared" si="65"/>
        <v>0</v>
      </c>
      <c r="O324" s="11">
        <f t="shared" si="66"/>
        <v>0</v>
      </c>
      <c r="P324" s="28">
        <f t="shared" si="67"/>
        <v>0</v>
      </c>
      <c r="Q324" s="28">
        <f t="shared" si="68"/>
        <v>0</v>
      </c>
      <c r="R324">
        <f t="shared" si="59"/>
        <v>-0.00028694337889027056</v>
      </c>
    </row>
    <row r="325" spans="1:18" ht="12.75">
      <c r="A325" s="117"/>
      <c r="B325" s="117"/>
      <c r="C325" s="117"/>
      <c r="D325" s="119">
        <f t="shared" si="56"/>
        <v>0</v>
      </c>
      <c r="E325" s="119">
        <f t="shared" si="56"/>
        <v>0</v>
      </c>
      <c r="F325" s="28">
        <f t="shared" si="57"/>
        <v>0</v>
      </c>
      <c r="G325" s="28">
        <f t="shared" si="57"/>
        <v>0</v>
      </c>
      <c r="H325" s="28">
        <f t="shared" si="60"/>
        <v>0</v>
      </c>
      <c r="I325" s="28">
        <f t="shared" si="61"/>
        <v>0</v>
      </c>
      <c r="J325" s="28">
        <f t="shared" si="62"/>
        <v>0</v>
      </c>
      <c r="K325" s="28">
        <f t="shared" si="63"/>
        <v>0</v>
      </c>
      <c r="L325" s="28">
        <f t="shared" si="64"/>
        <v>0</v>
      </c>
      <c r="M325" s="28">
        <f t="shared" si="58"/>
        <v>0.00028694337889027056</v>
      </c>
      <c r="N325" s="28">
        <f t="shared" si="65"/>
        <v>0</v>
      </c>
      <c r="O325" s="11">
        <f t="shared" si="66"/>
        <v>0</v>
      </c>
      <c r="P325" s="28">
        <f t="shared" si="67"/>
        <v>0</v>
      </c>
      <c r="Q325" s="28">
        <f t="shared" si="68"/>
        <v>0</v>
      </c>
      <c r="R325">
        <f t="shared" si="59"/>
        <v>-0.00028694337889027056</v>
      </c>
    </row>
    <row r="326" spans="1:18" ht="12.75">
      <c r="A326" s="117"/>
      <c r="B326" s="117"/>
      <c r="C326" s="117"/>
      <c r="D326" s="119">
        <f t="shared" si="56"/>
        <v>0</v>
      </c>
      <c r="E326" s="119">
        <f t="shared" si="56"/>
        <v>0</v>
      </c>
      <c r="F326" s="28">
        <f t="shared" si="57"/>
        <v>0</v>
      </c>
      <c r="G326" s="28">
        <f t="shared" si="57"/>
        <v>0</v>
      </c>
      <c r="H326" s="28">
        <f t="shared" si="60"/>
        <v>0</v>
      </c>
      <c r="I326" s="28">
        <f t="shared" si="61"/>
        <v>0</v>
      </c>
      <c r="J326" s="28">
        <f t="shared" si="62"/>
        <v>0</v>
      </c>
      <c r="K326" s="28">
        <f t="shared" si="63"/>
        <v>0</v>
      </c>
      <c r="L326" s="28">
        <f t="shared" si="64"/>
        <v>0</v>
      </c>
      <c r="M326" s="28">
        <f t="shared" si="58"/>
        <v>0.00028694337889027056</v>
      </c>
      <c r="N326" s="28">
        <f t="shared" si="65"/>
        <v>0</v>
      </c>
      <c r="O326" s="11">
        <f t="shared" si="66"/>
        <v>0</v>
      </c>
      <c r="P326" s="28">
        <f t="shared" si="67"/>
        <v>0</v>
      </c>
      <c r="Q326" s="28">
        <f t="shared" si="68"/>
        <v>0</v>
      </c>
      <c r="R326">
        <f t="shared" si="59"/>
        <v>-0.00028694337889027056</v>
      </c>
    </row>
    <row r="327" spans="1:18" ht="12.75">
      <c r="A327" s="117"/>
      <c r="B327" s="117"/>
      <c r="C327" s="117"/>
      <c r="D327" s="119">
        <f t="shared" si="56"/>
        <v>0</v>
      </c>
      <c r="E327" s="119">
        <f t="shared" si="56"/>
        <v>0</v>
      </c>
      <c r="F327" s="28">
        <f t="shared" si="57"/>
        <v>0</v>
      </c>
      <c r="G327" s="28">
        <f t="shared" si="57"/>
        <v>0</v>
      </c>
      <c r="H327" s="28">
        <f t="shared" si="60"/>
        <v>0</v>
      </c>
      <c r="I327" s="28">
        <f t="shared" si="61"/>
        <v>0</v>
      </c>
      <c r="J327" s="28">
        <f t="shared" si="62"/>
        <v>0</v>
      </c>
      <c r="K327" s="28">
        <f t="shared" si="63"/>
        <v>0</v>
      </c>
      <c r="L327" s="28">
        <f t="shared" si="64"/>
        <v>0</v>
      </c>
      <c r="M327" s="28">
        <f t="shared" si="58"/>
        <v>0.00028694337889027056</v>
      </c>
      <c r="N327" s="28">
        <f t="shared" si="65"/>
        <v>0</v>
      </c>
      <c r="O327" s="11">
        <f t="shared" si="66"/>
        <v>0</v>
      </c>
      <c r="P327" s="28">
        <f t="shared" si="67"/>
        <v>0</v>
      </c>
      <c r="Q327" s="28">
        <f t="shared" si="68"/>
        <v>0</v>
      </c>
      <c r="R327">
        <f t="shared" si="59"/>
        <v>-0.00028694337889027056</v>
      </c>
    </row>
    <row r="328" spans="1:18" ht="12.75">
      <c r="A328" s="117"/>
      <c r="B328" s="117"/>
      <c r="C328" s="117"/>
      <c r="D328" s="119">
        <f t="shared" si="56"/>
        <v>0</v>
      </c>
      <c r="E328" s="119">
        <f t="shared" si="56"/>
        <v>0</v>
      </c>
      <c r="F328" s="28">
        <f t="shared" si="57"/>
        <v>0</v>
      </c>
      <c r="G328" s="28">
        <f t="shared" si="57"/>
        <v>0</v>
      </c>
      <c r="H328" s="28">
        <f t="shared" si="60"/>
        <v>0</v>
      </c>
      <c r="I328" s="28">
        <f t="shared" si="61"/>
        <v>0</v>
      </c>
      <c r="J328" s="28">
        <f t="shared" si="62"/>
        <v>0</v>
      </c>
      <c r="K328" s="28">
        <f t="shared" si="63"/>
        <v>0</v>
      </c>
      <c r="L328" s="28">
        <f t="shared" si="64"/>
        <v>0</v>
      </c>
      <c r="M328" s="28">
        <f t="shared" si="58"/>
        <v>0.00028694337889027056</v>
      </c>
      <c r="N328" s="28">
        <f t="shared" si="65"/>
        <v>0</v>
      </c>
      <c r="O328" s="11">
        <f t="shared" si="66"/>
        <v>0</v>
      </c>
      <c r="P328" s="28">
        <f t="shared" si="67"/>
        <v>0</v>
      </c>
      <c r="Q328" s="28">
        <f t="shared" si="68"/>
        <v>0</v>
      </c>
      <c r="R328">
        <f t="shared" si="59"/>
        <v>-0.00028694337889027056</v>
      </c>
    </row>
    <row r="329" spans="1:18" ht="12.75">
      <c r="A329" s="117"/>
      <c r="B329" s="117"/>
      <c r="C329" s="117"/>
      <c r="D329" s="119">
        <f t="shared" si="56"/>
        <v>0</v>
      </c>
      <c r="E329" s="119">
        <f t="shared" si="56"/>
        <v>0</v>
      </c>
      <c r="F329" s="28">
        <f t="shared" si="57"/>
        <v>0</v>
      </c>
      <c r="G329" s="28">
        <f t="shared" si="57"/>
        <v>0</v>
      </c>
      <c r="H329" s="28">
        <f t="shared" si="60"/>
        <v>0</v>
      </c>
      <c r="I329" s="28">
        <f t="shared" si="61"/>
        <v>0</v>
      </c>
      <c r="J329" s="28">
        <f t="shared" si="62"/>
        <v>0</v>
      </c>
      <c r="K329" s="28">
        <f t="shared" si="63"/>
        <v>0</v>
      </c>
      <c r="L329" s="28">
        <f t="shared" si="64"/>
        <v>0</v>
      </c>
      <c r="M329" s="28">
        <f t="shared" si="58"/>
        <v>0.00028694337889027056</v>
      </c>
      <c r="N329" s="28">
        <f t="shared" si="65"/>
        <v>0</v>
      </c>
      <c r="O329" s="11">
        <f t="shared" si="66"/>
        <v>0</v>
      </c>
      <c r="P329" s="28">
        <f t="shared" si="67"/>
        <v>0</v>
      </c>
      <c r="Q329" s="28">
        <f t="shared" si="68"/>
        <v>0</v>
      </c>
      <c r="R329">
        <f t="shared" si="59"/>
        <v>-0.00028694337889027056</v>
      </c>
    </row>
    <row r="330" spans="1:18" ht="12.75">
      <c r="A330" s="117"/>
      <c r="B330" s="117"/>
      <c r="C330" s="117"/>
      <c r="D330" s="119">
        <f t="shared" si="56"/>
        <v>0</v>
      </c>
      <c r="E330" s="119">
        <f t="shared" si="56"/>
        <v>0</v>
      </c>
      <c r="F330" s="28">
        <f t="shared" si="57"/>
        <v>0</v>
      </c>
      <c r="G330" s="28">
        <f t="shared" si="57"/>
        <v>0</v>
      </c>
      <c r="H330" s="28">
        <f t="shared" si="60"/>
        <v>0</v>
      </c>
      <c r="I330" s="28">
        <f t="shared" si="61"/>
        <v>0</v>
      </c>
      <c r="J330" s="28">
        <f t="shared" si="62"/>
        <v>0</v>
      </c>
      <c r="K330" s="28">
        <f t="shared" si="63"/>
        <v>0</v>
      </c>
      <c r="L330" s="28">
        <f t="shared" si="64"/>
        <v>0</v>
      </c>
      <c r="M330" s="28">
        <f t="shared" si="58"/>
        <v>0.00028694337889027056</v>
      </c>
      <c r="N330" s="28">
        <f t="shared" si="65"/>
        <v>0</v>
      </c>
      <c r="O330" s="11">
        <f t="shared" si="66"/>
        <v>0</v>
      </c>
      <c r="P330" s="28">
        <f t="shared" si="67"/>
        <v>0</v>
      </c>
      <c r="Q330" s="28">
        <f t="shared" si="68"/>
        <v>0</v>
      </c>
      <c r="R330">
        <f t="shared" si="59"/>
        <v>-0.00028694337889027056</v>
      </c>
    </row>
    <row r="331" spans="1:18" ht="12.75">
      <c r="A331" s="117"/>
      <c r="B331" s="117"/>
      <c r="C331" s="117"/>
      <c r="D331" s="119">
        <f t="shared" si="56"/>
        <v>0</v>
      </c>
      <c r="E331" s="119">
        <f t="shared" si="56"/>
        <v>0</v>
      </c>
      <c r="F331" s="28">
        <f t="shared" si="57"/>
        <v>0</v>
      </c>
      <c r="G331" s="28">
        <f t="shared" si="57"/>
        <v>0</v>
      </c>
      <c r="H331" s="28">
        <f t="shared" si="60"/>
        <v>0</v>
      </c>
      <c r="I331" s="28">
        <f t="shared" si="61"/>
        <v>0</v>
      </c>
      <c r="J331" s="28">
        <f t="shared" si="62"/>
        <v>0</v>
      </c>
      <c r="K331" s="28">
        <f t="shared" si="63"/>
        <v>0</v>
      </c>
      <c r="L331" s="28">
        <f t="shared" si="64"/>
        <v>0</v>
      </c>
      <c r="M331" s="28">
        <f t="shared" si="58"/>
        <v>0.00028694337889027056</v>
      </c>
      <c r="N331" s="28">
        <f t="shared" si="65"/>
        <v>0</v>
      </c>
      <c r="O331" s="11">
        <f t="shared" si="66"/>
        <v>0</v>
      </c>
      <c r="P331" s="28">
        <f t="shared" si="67"/>
        <v>0</v>
      </c>
      <c r="Q331" s="28">
        <f t="shared" si="68"/>
        <v>0</v>
      </c>
      <c r="R331">
        <f t="shared" si="59"/>
        <v>-0.00028694337889027056</v>
      </c>
    </row>
    <row r="332" spans="1:18" ht="12.75">
      <c r="A332" s="117"/>
      <c r="B332" s="117"/>
      <c r="C332" s="117"/>
      <c r="D332" s="119">
        <f t="shared" si="56"/>
        <v>0</v>
      </c>
      <c r="E332" s="119">
        <f t="shared" si="56"/>
        <v>0</v>
      </c>
      <c r="F332" s="28">
        <f t="shared" si="57"/>
        <v>0</v>
      </c>
      <c r="G332" s="28">
        <f t="shared" si="57"/>
        <v>0</v>
      </c>
      <c r="H332" s="28">
        <f t="shared" si="60"/>
        <v>0</v>
      </c>
      <c r="I332" s="28">
        <f t="shared" si="61"/>
        <v>0</v>
      </c>
      <c r="J332" s="28">
        <f t="shared" si="62"/>
        <v>0</v>
      </c>
      <c r="K332" s="28">
        <f t="shared" si="63"/>
        <v>0</v>
      </c>
      <c r="L332" s="28">
        <f t="shared" si="64"/>
        <v>0</v>
      </c>
      <c r="M332" s="28">
        <f t="shared" si="58"/>
        <v>0.00028694337889027056</v>
      </c>
      <c r="N332" s="28">
        <f t="shared" si="65"/>
        <v>0</v>
      </c>
      <c r="O332" s="11">
        <f t="shared" si="66"/>
        <v>0</v>
      </c>
      <c r="P332" s="28">
        <f t="shared" si="67"/>
        <v>0</v>
      </c>
      <c r="Q332" s="28">
        <f t="shared" si="68"/>
        <v>0</v>
      </c>
      <c r="R332">
        <f t="shared" si="59"/>
        <v>-0.00028694337889027056</v>
      </c>
    </row>
    <row r="333" spans="1:18" ht="12.75">
      <c r="A333" s="117"/>
      <c r="B333" s="117"/>
      <c r="C333" s="117"/>
      <c r="D333" s="119">
        <f t="shared" si="56"/>
        <v>0</v>
      </c>
      <c r="E333" s="119">
        <f t="shared" si="56"/>
        <v>0</v>
      </c>
      <c r="F333" s="28">
        <f t="shared" si="57"/>
        <v>0</v>
      </c>
      <c r="G333" s="28">
        <f t="shared" si="57"/>
        <v>0</v>
      </c>
      <c r="H333" s="28">
        <f t="shared" si="60"/>
        <v>0</v>
      </c>
      <c r="I333" s="28">
        <f t="shared" si="61"/>
        <v>0</v>
      </c>
      <c r="J333" s="28">
        <f t="shared" si="62"/>
        <v>0</v>
      </c>
      <c r="K333" s="28">
        <f t="shared" si="63"/>
        <v>0</v>
      </c>
      <c r="L333" s="28">
        <f t="shared" si="64"/>
        <v>0</v>
      </c>
      <c r="M333" s="28">
        <f t="shared" si="58"/>
        <v>0.00028694337889027056</v>
      </c>
      <c r="N333" s="28">
        <f t="shared" si="65"/>
        <v>0</v>
      </c>
      <c r="O333" s="11">
        <f t="shared" si="66"/>
        <v>0</v>
      </c>
      <c r="P333" s="28">
        <f t="shared" si="67"/>
        <v>0</v>
      </c>
      <c r="Q333" s="28">
        <f t="shared" si="68"/>
        <v>0</v>
      </c>
      <c r="R333">
        <f t="shared" si="59"/>
        <v>-0.00028694337889027056</v>
      </c>
    </row>
    <row r="334" spans="1:18" ht="12.75">
      <c r="A334" s="117"/>
      <c r="B334" s="117"/>
      <c r="C334" s="117"/>
      <c r="D334" s="119">
        <f t="shared" si="56"/>
        <v>0</v>
      </c>
      <c r="E334" s="119">
        <f t="shared" si="56"/>
        <v>0</v>
      </c>
      <c r="F334" s="28">
        <f t="shared" si="57"/>
        <v>0</v>
      </c>
      <c r="G334" s="28">
        <f t="shared" si="57"/>
        <v>0</v>
      </c>
      <c r="H334" s="28">
        <f t="shared" si="60"/>
        <v>0</v>
      </c>
      <c r="I334" s="28">
        <f t="shared" si="61"/>
        <v>0</v>
      </c>
      <c r="J334" s="28">
        <f t="shared" si="62"/>
        <v>0</v>
      </c>
      <c r="K334" s="28">
        <f t="shared" si="63"/>
        <v>0</v>
      </c>
      <c r="L334" s="28">
        <f t="shared" si="64"/>
        <v>0</v>
      </c>
      <c r="M334" s="28">
        <f t="shared" si="58"/>
        <v>0.00028694337889027056</v>
      </c>
      <c r="N334" s="28">
        <f t="shared" si="65"/>
        <v>0</v>
      </c>
      <c r="O334" s="11">
        <f t="shared" si="66"/>
        <v>0</v>
      </c>
      <c r="P334" s="28">
        <f t="shared" si="67"/>
        <v>0</v>
      </c>
      <c r="Q334" s="28">
        <f t="shared" si="68"/>
        <v>0</v>
      </c>
      <c r="R334">
        <f t="shared" si="59"/>
        <v>-0.00028694337889027056</v>
      </c>
    </row>
    <row r="335" spans="1:18" ht="12.75">
      <c r="A335" s="117"/>
      <c r="B335" s="117"/>
      <c r="C335" s="117"/>
      <c r="D335" s="119">
        <f t="shared" si="56"/>
        <v>0</v>
      </c>
      <c r="E335" s="119">
        <f t="shared" si="56"/>
        <v>0</v>
      </c>
      <c r="F335" s="28">
        <f t="shared" si="57"/>
        <v>0</v>
      </c>
      <c r="G335" s="28">
        <f t="shared" si="57"/>
        <v>0</v>
      </c>
      <c r="H335" s="28">
        <f t="shared" si="60"/>
        <v>0</v>
      </c>
      <c r="I335" s="28">
        <f t="shared" si="61"/>
        <v>0</v>
      </c>
      <c r="J335" s="28">
        <f t="shared" si="62"/>
        <v>0</v>
      </c>
      <c r="K335" s="28">
        <f t="shared" si="63"/>
        <v>0</v>
      </c>
      <c r="L335" s="28">
        <f t="shared" si="64"/>
        <v>0</v>
      </c>
      <c r="M335" s="28">
        <f t="shared" si="58"/>
        <v>0.00028694337889027056</v>
      </c>
      <c r="N335" s="28">
        <f t="shared" si="65"/>
        <v>0</v>
      </c>
      <c r="O335" s="11">
        <f t="shared" si="66"/>
        <v>0</v>
      </c>
      <c r="P335" s="28">
        <f t="shared" si="67"/>
        <v>0</v>
      </c>
      <c r="Q335" s="28">
        <f t="shared" si="68"/>
        <v>0</v>
      </c>
      <c r="R335">
        <f t="shared" si="59"/>
        <v>-0.00028694337889027056</v>
      </c>
    </row>
    <row r="336" spans="1:18" ht="12.75">
      <c r="A336" s="117"/>
      <c r="B336" s="117"/>
      <c r="C336" s="117"/>
      <c r="D336" s="119">
        <f t="shared" si="56"/>
        <v>0</v>
      </c>
      <c r="E336" s="119">
        <f t="shared" si="56"/>
        <v>0</v>
      </c>
      <c r="F336" s="28">
        <f t="shared" si="57"/>
        <v>0</v>
      </c>
      <c r="G336" s="28">
        <f t="shared" si="57"/>
        <v>0</v>
      </c>
      <c r="H336" s="28">
        <f t="shared" si="60"/>
        <v>0</v>
      </c>
      <c r="I336" s="28">
        <f t="shared" si="61"/>
        <v>0</v>
      </c>
      <c r="J336" s="28">
        <f t="shared" si="62"/>
        <v>0</v>
      </c>
      <c r="K336" s="28">
        <f t="shared" si="63"/>
        <v>0</v>
      </c>
      <c r="L336" s="28">
        <f t="shared" si="64"/>
        <v>0</v>
      </c>
      <c r="M336" s="28">
        <f t="shared" si="58"/>
        <v>0.00028694337889027056</v>
      </c>
      <c r="N336" s="28">
        <f t="shared" si="65"/>
        <v>0</v>
      </c>
      <c r="O336" s="11">
        <f t="shared" si="66"/>
        <v>0</v>
      </c>
      <c r="P336" s="28">
        <f t="shared" si="67"/>
        <v>0</v>
      </c>
      <c r="Q336" s="28">
        <f t="shared" si="68"/>
        <v>0</v>
      </c>
      <c r="R336">
        <f t="shared" si="59"/>
        <v>-0.00028694337889027056</v>
      </c>
    </row>
    <row r="337" spans="1:18" ht="12.75">
      <c r="A337" s="117"/>
      <c r="B337" s="117"/>
      <c r="C337" s="117"/>
      <c r="D337" s="119">
        <f>A337/A$18</f>
        <v>0</v>
      </c>
      <c r="E337" s="119">
        <f>B337/B$18</f>
        <v>0</v>
      </c>
      <c r="F337" s="28">
        <f>$C337*D337</f>
        <v>0</v>
      </c>
      <c r="G337" s="28">
        <f>$C337*E337</f>
        <v>0</v>
      </c>
      <c r="H337" s="28">
        <f>C337*D337*D337</f>
        <v>0</v>
      </c>
      <c r="I337" s="28">
        <f>C337*D337*D337*D337</f>
        <v>0</v>
      </c>
      <c r="J337" s="28">
        <f>C337*D337*D337*D337*D337</f>
        <v>0</v>
      </c>
      <c r="K337" s="28">
        <f>C337*E337*D337</f>
        <v>0</v>
      </c>
      <c r="L337" s="28">
        <f>C337*E337*D337*D337</f>
        <v>0</v>
      </c>
      <c r="M337" s="28">
        <f t="shared" si="58"/>
        <v>0.00028694337889027056</v>
      </c>
      <c r="N337" s="28">
        <f>C337*(M337-E337)^2</f>
        <v>0</v>
      </c>
      <c r="O337" s="11">
        <f>(C337*O$1-O$2*F337+O$3*H337)^2</f>
        <v>0</v>
      </c>
      <c r="P337" s="28">
        <f>(-C337*O$2+O$4*F337-O$5*H337)^2</f>
        <v>0</v>
      </c>
      <c r="Q337" s="28">
        <f>+(C337*O$3-F337*O$5+H337*O$6)^2</f>
        <v>0</v>
      </c>
      <c r="R337">
        <f t="shared" si="59"/>
        <v>-0.00028694337889027056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E12" sqref="E12:E52"/>
    </sheetView>
  </sheetViews>
  <sheetFormatPr defaultColWidth="9.140625" defaultRowHeight="12.75"/>
  <cols>
    <col min="1" max="1" width="19.7109375" style="2" customWidth="1"/>
    <col min="2" max="2" width="4.421875" style="0" customWidth="1"/>
    <col min="3" max="3" width="12.7109375" style="2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2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120" t="s">
        <v>164</v>
      </c>
      <c r="I1" s="121" t="s">
        <v>98</v>
      </c>
      <c r="J1" s="122" t="s">
        <v>40</v>
      </c>
    </row>
    <row r="2" spans="9:10" ht="12.75">
      <c r="I2" s="123" t="s">
        <v>111</v>
      </c>
      <c r="J2" s="124" t="s">
        <v>39</v>
      </c>
    </row>
    <row r="3" spans="1:10" ht="12.75">
      <c r="A3" s="125" t="s">
        <v>165</v>
      </c>
      <c r="I3" s="123" t="s">
        <v>116</v>
      </c>
      <c r="J3" s="124" t="s">
        <v>37</v>
      </c>
    </row>
    <row r="4" spans="9:10" ht="12.75">
      <c r="I4" s="123" t="s">
        <v>134</v>
      </c>
      <c r="J4" s="124" t="s">
        <v>37</v>
      </c>
    </row>
    <row r="5" spans="9:10" ht="12.75">
      <c r="I5" s="126" t="s">
        <v>60</v>
      </c>
      <c r="J5" s="127" t="s">
        <v>38</v>
      </c>
    </row>
    <row r="11" spans="1:16" ht="12.75" customHeight="1">
      <c r="A11" s="2" t="str">
        <f aca="true" t="shared" si="0" ref="A11:A52">P11</f>
        <v>IBVS 5330 </v>
      </c>
      <c r="B11" s="39" t="str">
        <f aca="true" t="shared" si="1" ref="B11:B52">IF(H11=INT(H11),"I","II")</f>
        <v>II</v>
      </c>
      <c r="C11" s="2">
        <f aca="true" t="shared" si="2" ref="C11:C52">1*G11</f>
        <v>52130.4683</v>
      </c>
      <c r="D11" t="str">
        <f aca="true" t="shared" si="3" ref="D11:D52">VLOOKUP(F11,I$1:J$5,2,FALSE)</f>
        <v>vis</v>
      </c>
      <c r="E11">
        <f>VLOOKUP(C11,Active!C$21:E$973,3,FALSE)</f>
        <v>-6798.407783969803</v>
      </c>
      <c r="F11" s="39" t="s">
        <v>60</v>
      </c>
      <c r="G11" t="str">
        <f aca="true" t="shared" si="4" ref="G11:G52">MID(I11,3,LEN(I11)-3)</f>
        <v>52130.4683</v>
      </c>
      <c r="H11" s="2">
        <f aca="true" t="shared" si="5" ref="H11:H52">1*K11</f>
        <v>-1245.5</v>
      </c>
      <c r="I11" s="128" t="s">
        <v>166</v>
      </c>
      <c r="J11" s="129" t="s">
        <v>167</v>
      </c>
      <c r="K11" s="128">
        <v>-1245.5</v>
      </c>
      <c r="L11" s="128" t="s">
        <v>168</v>
      </c>
      <c r="M11" s="129" t="s">
        <v>169</v>
      </c>
      <c r="N11" s="129" t="s">
        <v>120</v>
      </c>
      <c r="O11" s="130" t="s">
        <v>170</v>
      </c>
      <c r="P11" s="131" t="s">
        <v>171</v>
      </c>
    </row>
    <row r="12" spans="1:16" ht="12.75" customHeight="1">
      <c r="A12" s="2" t="str">
        <f t="shared" si="0"/>
        <v>IBVS 5330 </v>
      </c>
      <c r="B12" s="39" t="str">
        <f t="shared" si="1"/>
        <v>II</v>
      </c>
      <c r="C12" s="2">
        <f t="shared" si="2"/>
        <v>52133.436</v>
      </c>
      <c r="D12" t="str">
        <f t="shared" si="3"/>
        <v>vis</v>
      </c>
      <c r="E12">
        <f>VLOOKUP(C12,Active!C$21:E$973,3,FALSE)</f>
        <v>-6788.407682880393</v>
      </c>
      <c r="F12" s="39" t="s">
        <v>60</v>
      </c>
      <c r="G12" t="str">
        <f t="shared" si="4"/>
        <v>52133.4360</v>
      </c>
      <c r="H12" s="2">
        <f t="shared" si="5"/>
        <v>-1235.5</v>
      </c>
      <c r="I12" s="128" t="s">
        <v>172</v>
      </c>
      <c r="J12" s="129" t="s">
        <v>173</v>
      </c>
      <c r="K12" s="128">
        <v>-1235.5</v>
      </c>
      <c r="L12" s="128" t="s">
        <v>168</v>
      </c>
      <c r="M12" s="129" t="s">
        <v>169</v>
      </c>
      <c r="N12" s="129" t="s">
        <v>120</v>
      </c>
      <c r="O12" s="130" t="s">
        <v>170</v>
      </c>
      <c r="P12" s="131" t="s">
        <v>171</v>
      </c>
    </row>
    <row r="13" spans="1:16" ht="12.75" customHeight="1">
      <c r="A13" s="2" t="str">
        <f t="shared" si="0"/>
        <v>IBVS 5330 </v>
      </c>
      <c r="B13" s="39" t="str">
        <f t="shared" si="1"/>
        <v>I</v>
      </c>
      <c r="C13" s="2">
        <f t="shared" si="2"/>
        <v>52441.6112</v>
      </c>
      <c r="D13" t="str">
        <f t="shared" si="3"/>
        <v>vis</v>
      </c>
      <c r="E13">
        <f>VLOOKUP(C13,Active!C$21:E$973,3,FALSE)</f>
        <v>-5749.966077176262</v>
      </c>
      <c r="F13" s="39" t="s">
        <v>60</v>
      </c>
      <c r="G13" t="str">
        <f t="shared" si="4"/>
        <v>52441.6112</v>
      </c>
      <c r="H13" s="2">
        <f t="shared" si="5"/>
        <v>-197</v>
      </c>
      <c r="I13" s="128" t="s">
        <v>174</v>
      </c>
      <c r="J13" s="129" t="s">
        <v>175</v>
      </c>
      <c r="K13" s="128">
        <v>-197</v>
      </c>
      <c r="L13" s="128" t="s">
        <v>176</v>
      </c>
      <c r="M13" s="129" t="s">
        <v>169</v>
      </c>
      <c r="N13" s="129" t="s">
        <v>120</v>
      </c>
      <c r="O13" s="130" t="s">
        <v>170</v>
      </c>
      <c r="P13" s="131" t="s">
        <v>171</v>
      </c>
    </row>
    <row r="14" spans="1:16" ht="12.75" customHeight="1">
      <c r="A14" s="2" t="str">
        <f t="shared" si="0"/>
        <v>IBVS 5330 </v>
      </c>
      <c r="B14" s="39" t="str">
        <f t="shared" si="1"/>
        <v>II</v>
      </c>
      <c r="C14" s="2">
        <f t="shared" si="2"/>
        <v>52476.4866</v>
      </c>
      <c r="D14" t="str">
        <f t="shared" si="3"/>
        <v>vis</v>
      </c>
      <c r="E14">
        <f>VLOOKUP(C14,Active!C$21:E$973,3,FALSE)</f>
        <v>-5632.448293864784</v>
      </c>
      <c r="F14" s="39" t="s">
        <v>60</v>
      </c>
      <c r="G14" t="str">
        <f t="shared" si="4"/>
        <v>52476.4866</v>
      </c>
      <c r="H14" s="2">
        <f t="shared" si="5"/>
        <v>-79.5</v>
      </c>
      <c r="I14" s="128" t="s">
        <v>177</v>
      </c>
      <c r="J14" s="129" t="s">
        <v>178</v>
      </c>
      <c r="K14" s="128">
        <v>-79.5</v>
      </c>
      <c r="L14" s="128" t="s">
        <v>179</v>
      </c>
      <c r="M14" s="129" t="s">
        <v>169</v>
      </c>
      <c r="N14" s="129" t="s">
        <v>120</v>
      </c>
      <c r="O14" s="130" t="s">
        <v>170</v>
      </c>
      <c r="P14" s="131" t="s">
        <v>171</v>
      </c>
    </row>
    <row r="15" spans="1:16" ht="12.75" customHeight="1">
      <c r="A15" s="2" t="str">
        <f t="shared" si="0"/>
        <v>IBVS 5668 </v>
      </c>
      <c r="B15" s="39" t="str">
        <f t="shared" si="1"/>
        <v>I</v>
      </c>
      <c r="C15" s="2">
        <f t="shared" si="2"/>
        <v>52723.5251</v>
      </c>
      <c r="D15" t="str">
        <f t="shared" si="3"/>
        <v>vis</v>
      </c>
      <c r="E15">
        <f>VLOOKUP(C15,Active!C$21:E$973,3,FALSE)</f>
        <v>-4800.01577946796</v>
      </c>
      <c r="F15" s="39" t="s">
        <v>60</v>
      </c>
      <c r="G15" t="str">
        <f t="shared" si="4"/>
        <v>52723.5251</v>
      </c>
      <c r="H15" s="2">
        <f t="shared" si="5"/>
        <v>753</v>
      </c>
      <c r="I15" s="128" t="s">
        <v>180</v>
      </c>
      <c r="J15" s="129" t="s">
        <v>181</v>
      </c>
      <c r="K15" s="128">
        <v>753</v>
      </c>
      <c r="L15" s="128" t="s">
        <v>182</v>
      </c>
      <c r="M15" s="129" t="s">
        <v>169</v>
      </c>
      <c r="N15" s="129" t="s">
        <v>183</v>
      </c>
      <c r="O15" s="130" t="s">
        <v>184</v>
      </c>
      <c r="P15" s="131" t="s">
        <v>185</v>
      </c>
    </row>
    <row r="16" spans="1:16" ht="12.75" customHeight="1">
      <c r="A16" s="2" t="str">
        <f t="shared" si="0"/>
        <v>IBVS 5623 </v>
      </c>
      <c r="B16" s="39" t="str">
        <f t="shared" si="1"/>
        <v>I</v>
      </c>
      <c r="C16" s="2">
        <f t="shared" si="2"/>
        <v>52745.4867</v>
      </c>
      <c r="D16" t="str">
        <f t="shared" si="3"/>
        <v>vis</v>
      </c>
      <c r="E16">
        <f>VLOOKUP(C16,Active!C$21:E$973,3,FALSE)</f>
        <v>-4726.012942225267</v>
      </c>
      <c r="F16" s="39" t="s">
        <v>60</v>
      </c>
      <c r="G16" t="str">
        <f t="shared" si="4"/>
        <v>52745.4867</v>
      </c>
      <c r="H16" s="2">
        <f t="shared" si="5"/>
        <v>827</v>
      </c>
      <c r="I16" s="128" t="s">
        <v>186</v>
      </c>
      <c r="J16" s="129" t="s">
        <v>187</v>
      </c>
      <c r="K16" s="128">
        <v>827</v>
      </c>
      <c r="L16" s="128" t="s">
        <v>188</v>
      </c>
      <c r="M16" s="129" t="s">
        <v>169</v>
      </c>
      <c r="N16" s="129" t="s">
        <v>183</v>
      </c>
      <c r="O16" s="130" t="s">
        <v>189</v>
      </c>
      <c r="P16" s="131" t="s">
        <v>190</v>
      </c>
    </row>
    <row r="17" spans="1:16" ht="12.75" customHeight="1">
      <c r="A17" s="2" t="str">
        <f t="shared" si="0"/>
        <v>IBVS 5623 </v>
      </c>
      <c r="B17" s="39" t="str">
        <f t="shared" si="1"/>
        <v>II</v>
      </c>
      <c r="C17" s="2">
        <f t="shared" si="2"/>
        <v>52746.5306</v>
      </c>
      <c r="D17" t="str">
        <f t="shared" si="3"/>
        <v>vis</v>
      </c>
      <c r="E17">
        <f>VLOOKUP(C17,Active!C$21:E$973,3,FALSE)</f>
        <v>-4722.495367831898</v>
      </c>
      <c r="F17" s="39" t="s">
        <v>60</v>
      </c>
      <c r="G17" t="str">
        <f t="shared" si="4"/>
        <v>52746.5306</v>
      </c>
      <c r="H17" s="2">
        <f t="shared" si="5"/>
        <v>830.5</v>
      </c>
      <c r="I17" s="128" t="s">
        <v>191</v>
      </c>
      <c r="J17" s="129" t="s">
        <v>192</v>
      </c>
      <c r="K17" s="128">
        <v>830.5</v>
      </c>
      <c r="L17" s="128" t="s">
        <v>193</v>
      </c>
      <c r="M17" s="129" t="s">
        <v>169</v>
      </c>
      <c r="N17" s="129" t="s">
        <v>183</v>
      </c>
      <c r="O17" s="130" t="s">
        <v>189</v>
      </c>
      <c r="P17" s="131" t="s">
        <v>190</v>
      </c>
    </row>
    <row r="18" spans="1:16" ht="12.75" customHeight="1">
      <c r="A18" s="2" t="str">
        <f t="shared" si="0"/>
        <v>IBVS 5623 </v>
      </c>
      <c r="B18" s="39" t="str">
        <f t="shared" si="1"/>
        <v>I</v>
      </c>
      <c r="C18" s="2">
        <f t="shared" si="2"/>
        <v>52764.4808</v>
      </c>
      <c r="D18" t="str">
        <f t="shared" si="3"/>
        <v>vis</v>
      </c>
      <c r="E18">
        <f>VLOOKUP(C18,Active!C$21:E$973,3,FALSE)</f>
        <v>-4662.0095321426215</v>
      </c>
      <c r="F18" s="39" t="s">
        <v>60</v>
      </c>
      <c r="G18" t="str">
        <f t="shared" si="4"/>
        <v>52764.4808</v>
      </c>
      <c r="H18" s="2">
        <f t="shared" si="5"/>
        <v>891</v>
      </c>
      <c r="I18" s="128" t="s">
        <v>194</v>
      </c>
      <c r="J18" s="129" t="s">
        <v>195</v>
      </c>
      <c r="K18" s="128">
        <v>891</v>
      </c>
      <c r="L18" s="128" t="s">
        <v>196</v>
      </c>
      <c r="M18" s="129" t="s">
        <v>169</v>
      </c>
      <c r="N18" s="129" t="s">
        <v>183</v>
      </c>
      <c r="O18" s="130" t="s">
        <v>189</v>
      </c>
      <c r="P18" s="131" t="s">
        <v>190</v>
      </c>
    </row>
    <row r="19" spans="1:16" ht="12.75" customHeight="1">
      <c r="A19" s="2" t="str">
        <f t="shared" si="0"/>
        <v>IBVS 5623 </v>
      </c>
      <c r="B19" s="39" t="str">
        <f t="shared" si="1"/>
        <v>II</v>
      </c>
      <c r="C19" s="2">
        <f t="shared" si="2"/>
        <v>52765.5212</v>
      </c>
      <c r="D19" t="str">
        <f t="shared" si="3"/>
        <v>vis</v>
      </c>
      <c r="E19">
        <f>VLOOKUP(C19,Active!C$21:E$973,3,FALSE)</f>
        <v>-4658.503751513356</v>
      </c>
      <c r="F19" s="39" t="s">
        <v>60</v>
      </c>
      <c r="G19" t="str">
        <f t="shared" si="4"/>
        <v>52765.5212</v>
      </c>
      <c r="H19" s="2">
        <f t="shared" si="5"/>
        <v>894.5</v>
      </c>
      <c r="I19" s="128" t="s">
        <v>197</v>
      </c>
      <c r="J19" s="129" t="s">
        <v>198</v>
      </c>
      <c r="K19" s="128">
        <v>894.5</v>
      </c>
      <c r="L19" s="128" t="s">
        <v>199</v>
      </c>
      <c r="M19" s="129" t="s">
        <v>169</v>
      </c>
      <c r="N19" s="129" t="s">
        <v>183</v>
      </c>
      <c r="O19" s="130" t="s">
        <v>189</v>
      </c>
      <c r="P19" s="131" t="s">
        <v>190</v>
      </c>
    </row>
    <row r="20" spans="1:16" ht="12.75" customHeight="1">
      <c r="A20" s="2" t="str">
        <f t="shared" si="0"/>
        <v>IBVS 5623 </v>
      </c>
      <c r="B20" s="39" t="str">
        <f t="shared" si="1"/>
        <v>II</v>
      </c>
      <c r="C20" s="2">
        <f t="shared" si="2"/>
        <v>52766.4107</v>
      </c>
      <c r="D20" t="str">
        <f t="shared" si="3"/>
        <v>vis</v>
      </c>
      <c r="E20">
        <f>VLOOKUP(C20,Active!C$21:E$973,3,FALSE)</f>
        <v>-4655.506450600527</v>
      </c>
      <c r="F20" s="39" t="s">
        <v>60</v>
      </c>
      <c r="G20" t="str">
        <f t="shared" si="4"/>
        <v>52766.4107</v>
      </c>
      <c r="H20" s="2">
        <f t="shared" si="5"/>
        <v>897.5</v>
      </c>
      <c r="I20" s="128" t="s">
        <v>200</v>
      </c>
      <c r="J20" s="129" t="s">
        <v>201</v>
      </c>
      <c r="K20" s="128">
        <v>897.5</v>
      </c>
      <c r="L20" s="128" t="s">
        <v>202</v>
      </c>
      <c r="M20" s="129" t="s">
        <v>169</v>
      </c>
      <c r="N20" s="129" t="s">
        <v>183</v>
      </c>
      <c r="O20" s="130" t="s">
        <v>189</v>
      </c>
      <c r="P20" s="131" t="s">
        <v>190</v>
      </c>
    </row>
    <row r="21" spans="1:16" ht="12.75" customHeight="1">
      <c r="A21" s="2" t="str">
        <f t="shared" si="0"/>
        <v>IBVS 5592 </v>
      </c>
      <c r="B21" s="39" t="str">
        <f t="shared" si="1"/>
        <v>II</v>
      </c>
      <c r="C21" s="2">
        <f t="shared" si="2"/>
        <v>53094.3375</v>
      </c>
      <c r="D21" t="str">
        <f t="shared" si="3"/>
        <v>vis</v>
      </c>
      <c r="E21">
        <f>VLOOKUP(C21,Active!C$21:E$973,3,FALSE)</f>
        <v>-3550.5089272909913</v>
      </c>
      <c r="F21" s="39" t="s">
        <v>60</v>
      </c>
      <c r="G21" t="str">
        <f t="shared" si="4"/>
        <v>53094.3375</v>
      </c>
      <c r="H21" s="2">
        <f t="shared" si="5"/>
        <v>2002.5</v>
      </c>
      <c r="I21" s="128" t="s">
        <v>203</v>
      </c>
      <c r="J21" s="129" t="s">
        <v>204</v>
      </c>
      <c r="K21" s="128">
        <v>2002.5</v>
      </c>
      <c r="L21" s="128" t="s">
        <v>205</v>
      </c>
      <c r="M21" s="129" t="s">
        <v>169</v>
      </c>
      <c r="N21" s="129" t="s">
        <v>183</v>
      </c>
      <c r="O21" s="130" t="s">
        <v>206</v>
      </c>
      <c r="P21" s="131" t="s">
        <v>207</v>
      </c>
    </row>
    <row r="22" spans="1:16" ht="12.75" customHeight="1">
      <c r="A22" s="2" t="str">
        <f t="shared" si="0"/>
        <v>IBVS 5603 </v>
      </c>
      <c r="B22" s="39" t="str">
        <f t="shared" si="1"/>
        <v>I</v>
      </c>
      <c r="C22" s="2">
        <f t="shared" si="2"/>
        <v>53100.7194</v>
      </c>
      <c r="D22" t="str">
        <f t="shared" si="3"/>
        <v>vis</v>
      </c>
      <c r="E22">
        <f>VLOOKUP(C22,Active!C$21:E$973,3,FALSE)</f>
        <v>-3529.004177773692</v>
      </c>
      <c r="F22" s="39" t="s">
        <v>60</v>
      </c>
      <c r="G22" t="str">
        <f t="shared" si="4"/>
        <v>53100.7194</v>
      </c>
      <c r="H22" s="2">
        <f t="shared" si="5"/>
        <v>2024</v>
      </c>
      <c r="I22" s="128" t="s">
        <v>208</v>
      </c>
      <c r="J22" s="129" t="s">
        <v>209</v>
      </c>
      <c r="K22" s="128">
        <v>2024</v>
      </c>
      <c r="L22" s="128" t="s">
        <v>210</v>
      </c>
      <c r="M22" s="129" t="s">
        <v>169</v>
      </c>
      <c r="N22" s="129" t="s">
        <v>183</v>
      </c>
      <c r="O22" s="130" t="s">
        <v>211</v>
      </c>
      <c r="P22" s="131" t="s">
        <v>212</v>
      </c>
    </row>
    <row r="23" spans="1:16" ht="12.75" customHeight="1">
      <c r="A23" s="2" t="str">
        <f t="shared" si="0"/>
        <v>IBVS 5677 </v>
      </c>
      <c r="B23" s="39" t="str">
        <f t="shared" si="1"/>
        <v>I</v>
      </c>
      <c r="C23" s="2">
        <f t="shared" si="2"/>
        <v>53420.9287</v>
      </c>
      <c r="D23" t="str">
        <f t="shared" si="3"/>
        <v>vis</v>
      </c>
      <c r="E23">
        <f>VLOOKUP(C23,Active!C$21:E$973,3,FALSE)</f>
        <v>-2450.0119043740383</v>
      </c>
      <c r="F23" s="39" t="s">
        <v>60</v>
      </c>
      <c r="G23" t="str">
        <f t="shared" si="4"/>
        <v>53420.9287</v>
      </c>
      <c r="H23" s="2">
        <f t="shared" si="5"/>
        <v>3103</v>
      </c>
      <c r="I23" s="128" t="s">
        <v>213</v>
      </c>
      <c r="J23" s="129" t="s">
        <v>214</v>
      </c>
      <c r="K23" s="128">
        <v>3103</v>
      </c>
      <c r="L23" s="128" t="s">
        <v>215</v>
      </c>
      <c r="M23" s="129" t="s">
        <v>169</v>
      </c>
      <c r="N23" s="129" t="s">
        <v>183</v>
      </c>
      <c r="O23" s="130" t="s">
        <v>216</v>
      </c>
      <c r="P23" s="131" t="s">
        <v>217</v>
      </c>
    </row>
    <row r="24" spans="1:16" ht="12.75" customHeight="1">
      <c r="A24" s="2" t="str">
        <f t="shared" si="0"/>
        <v>VSB 44 </v>
      </c>
      <c r="B24" s="39" t="str">
        <f t="shared" si="1"/>
        <v>II</v>
      </c>
      <c r="C24" s="2">
        <f t="shared" si="2"/>
        <v>53460.2494</v>
      </c>
      <c r="D24" t="str">
        <f t="shared" si="3"/>
        <v>vis</v>
      </c>
      <c r="E24">
        <f>VLOOKUP(C24,Active!C$21:E$973,3,FALSE)</f>
        <v>-2317.5150297215205</v>
      </c>
      <c r="F24" s="39" t="s">
        <v>60</v>
      </c>
      <c r="G24" t="str">
        <f t="shared" si="4"/>
        <v>53460.2494</v>
      </c>
      <c r="H24" s="2">
        <f t="shared" si="5"/>
        <v>3235.5</v>
      </c>
      <c r="I24" s="128" t="s">
        <v>218</v>
      </c>
      <c r="J24" s="129" t="s">
        <v>219</v>
      </c>
      <c r="K24" s="128">
        <v>3235.5</v>
      </c>
      <c r="L24" s="128" t="s">
        <v>220</v>
      </c>
      <c r="M24" s="129" t="s">
        <v>169</v>
      </c>
      <c r="N24" s="129" t="s">
        <v>183</v>
      </c>
      <c r="O24" s="130" t="s">
        <v>221</v>
      </c>
      <c r="P24" s="131" t="s">
        <v>222</v>
      </c>
    </row>
    <row r="25" spans="1:16" ht="12.75" customHeight="1">
      <c r="A25" s="2" t="str">
        <f t="shared" si="0"/>
        <v>IBVS 5814 </v>
      </c>
      <c r="B25" s="39" t="str">
        <f t="shared" si="1"/>
        <v>I</v>
      </c>
      <c r="C25" s="2">
        <f t="shared" si="2"/>
        <v>53840.857</v>
      </c>
      <c r="D25" t="str">
        <f t="shared" si="3"/>
        <v>vis</v>
      </c>
      <c r="E25">
        <f>VLOOKUP(C25,Active!C$21:E$973,3,FALSE)</f>
        <v>-1035.0018122815657</v>
      </c>
      <c r="F25" s="39" t="s">
        <v>60</v>
      </c>
      <c r="G25" t="str">
        <f t="shared" si="4"/>
        <v>53840.8570</v>
      </c>
      <c r="H25" s="2">
        <f t="shared" si="5"/>
        <v>4518</v>
      </c>
      <c r="I25" s="128" t="s">
        <v>223</v>
      </c>
      <c r="J25" s="129" t="s">
        <v>224</v>
      </c>
      <c r="K25" s="128">
        <v>4518</v>
      </c>
      <c r="L25" s="128" t="s">
        <v>225</v>
      </c>
      <c r="M25" s="129" t="s">
        <v>226</v>
      </c>
      <c r="N25" s="129" t="s">
        <v>60</v>
      </c>
      <c r="O25" s="130" t="s">
        <v>211</v>
      </c>
      <c r="P25" s="131" t="s">
        <v>227</v>
      </c>
    </row>
    <row r="26" spans="1:16" ht="12.75" customHeight="1">
      <c r="A26" s="2" t="str">
        <f t="shared" si="0"/>
        <v>IBVS 5820 </v>
      </c>
      <c r="B26" s="39" t="str">
        <f t="shared" si="1"/>
        <v>I</v>
      </c>
      <c r="C26" s="2">
        <f t="shared" si="2"/>
        <v>54148.0127</v>
      </c>
      <c r="D26" t="str">
        <f t="shared" si="3"/>
        <v>vis</v>
      </c>
      <c r="E26">
        <f>VLOOKUP(C26,Active!C$21:E$973,3,FALSE)</f>
        <v>0.004438413409431891</v>
      </c>
      <c r="F26" s="39" t="s">
        <v>60</v>
      </c>
      <c r="G26" t="str">
        <f t="shared" si="4"/>
        <v>54148.0127</v>
      </c>
      <c r="H26" s="2">
        <f t="shared" si="5"/>
        <v>5553</v>
      </c>
      <c r="I26" s="128" t="s">
        <v>228</v>
      </c>
      <c r="J26" s="129" t="s">
        <v>229</v>
      </c>
      <c r="K26" s="128">
        <v>5553</v>
      </c>
      <c r="L26" s="128" t="s">
        <v>220</v>
      </c>
      <c r="M26" s="129" t="s">
        <v>226</v>
      </c>
      <c r="N26" s="129" t="s">
        <v>60</v>
      </c>
      <c r="O26" s="130" t="s">
        <v>230</v>
      </c>
      <c r="P26" s="131" t="s">
        <v>231</v>
      </c>
    </row>
    <row r="27" spans="1:16" ht="12.75" customHeight="1">
      <c r="A27" s="2" t="str">
        <f t="shared" si="0"/>
        <v>IBVS 5835 </v>
      </c>
      <c r="B27" s="39" t="str">
        <f t="shared" si="1"/>
        <v>I</v>
      </c>
      <c r="C27" s="2">
        <f t="shared" si="2"/>
        <v>54234.3739</v>
      </c>
      <c r="D27" t="str">
        <f t="shared" si="3"/>
        <v>vis</v>
      </c>
      <c r="E27">
        <f>VLOOKUP(C27,Active!C$21:E$973,3,FALSE)</f>
        <v>291.0111878161374</v>
      </c>
      <c r="F27" s="39" t="s">
        <v>60</v>
      </c>
      <c r="G27" t="str">
        <f t="shared" si="4"/>
        <v>54234.3739</v>
      </c>
      <c r="H27" s="2">
        <f t="shared" si="5"/>
        <v>5844</v>
      </c>
      <c r="I27" s="128" t="s">
        <v>232</v>
      </c>
      <c r="J27" s="129" t="s">
        <v>233</v>
      </c>
      <c r="K27" s="128">
        <v>5844</v>
      </c>
      <c r="L27" s="128" t="s">
        <v>215</v>
      </c>
      <c r="M27" s="129" t="s">
        <v>226</v>
      </c>
      <c r="N27" s="129" t="s">
        <v>60</v>
      </c>
      <c r="O27" s="130" t="s">
        <v>234</v>
      </c>
      <c r="P27" s="131" t="s">
        <v>235</v>
      </c>
    </row>
    <row r="28" spans="1:16" ht="12.75" customHeight="1">
      <c r="A28" s="2" t="str">
        <f t="shared" si="0"/>
        <v>IBVS 5835 </v>
      </c>
      <c r="B28" s="39" t="str">
        <f t="shared" si="1"/>
        <v>II</v>
      </c>
      <c r="C28" s="2">
        <f t="shared" si="2"/>
        <v>54234.5152</v>
      </c>
      <c r="D28" t="str">
        <f t="shared" si="3"/>
        <v>vis</v>
      </c>
      <c r="E28">
        <f>VLOOKUP(C28,Active!C$21:E$973,3,FALSE)</f>
        <v>291.48731892236873</v>
      </c>
      <c r="F28" s="39" t="s">
        <v>60</v>
      </c>
      <c r="G28" t="str">
        <f t="shared" si="4"/>
        <v>54234.5152</v>
      </c>
      <c r="H28" s="2">
        <f t="shared" si="5"/>
        <v>5844.5</v>
      </c>
      <c r="I28" s="128" t="s">
        <v>236</v>
      </c>
      <c r="J28" s="129" t="s">
        <v>237</v>
      </c>
      <c r="K28" s="128">
        <v>5844.5</v>
      </c>
      <c r="L28" s="128" t="s">
        <v>238</v>
      </c>
      <c r="M28" s="129" t="s">
        <v>226</v>
      </c>
      <c r="N28" s="129" t="s">
        <v>60</v>
      </c>
      <c r="O28" s="130" t="s">
        <v>234</v>
      </c>
      <c r="P28" s="131" t="s">
        <v>235</v>
      </c>
    </row>
    <row r="29" spans="1:16" ht="12.75" customHeight="1">
      <c r="A29" s="2" t="str">
        <f t="shared" si="0"/>
        <v>VSB 48 </v>
      </c>
      <c r="B29" s="39" t="str">
        <f t="shared" si="1"/>
        <v>I</v>
      </c>
      <c r="C29" s="2">
        <f t="shared" si="2"/>
        <v>54546.2832</v>
      </c>
      <c r="D29" t="str">
        <f t="shared" si="3"/>
        <v>vis</v>
      </c>
      <c r="E29">
        <f>VLOOKUP(C29,Active!C$21:E$973,3,FALSE)</f>
        <v>1342.0353919897798</v>
      </c>
      <c r="F29" s="39" t="s">
        <v>60</v>
      </c>
      <c r="G29" t="str">
        <f t="shared" si="4"/>
        <v>54546.2832</v>
      </c>
      <c r="H29" s="2">
        <f t="shared" si="5"/>
        <v>6895</v>
      </c>
      <c r="I29" s="128" t="s">
        <v>239</v>
      </c>
      <c r="J29" s="129" t="s">
        <v>240</v>
      </c>
      <c r="K29" s="128">
        <v>6895</v>
      </c>
      <c r="L29" s="128" t="s">
        <v>241</v>
      </c>
      <c r="M29" s="129" t="s">
        <v>226</v>
      </c>
      <c r="N29" s="129" t="s">
        <v>64</v>
      </c>
      <c r="O29" s="130" t="s">
        <v>242</v>
      </c>
      <c r="P29" s="131" t="s">
        <v>243</v>
      </c>
    </row>
    <row r="30" spans="1:16" ht="12.75" customHeight="1">
      <c r="A30" s="2" t="str">
        <f t="shared" si="0"/>
        <v>IBVS 5898 </v>
      </c>
      <c r="B30" s="39" t="str">
        <f t="shared" si="1"/>
        <v>I</v>
      </c>
      <c r="C30" s="2">
        <f t="shared" si="2"/>
        <v>54554.594</v>
      </c>
      <c r="D30" t="str">
        <f t="shared" si="3"/>
        <v>vis</v>
      </c>
      <c r="E30">
        <f>VLOOKUP(C30,Active!C$21:E$973,3,FALSE)</f>
        <v>1370.039853402266</v>
      </c>
      <c r="F30" s="39" t="s">
        <v>60</v>
      </c>
      <c r="G30" t="str">
        <f t="shared" si="4"/>
        <v>54554.5940</v>
      </c>
      <c r="H30" s="2">
        <f t="shared" si="5"/>
        <v>6923</v>
      </c>
      <c r="I30" s="128" t="s">
        <v>244</v>
      </c>
      <c r="J30" s="129" t="s">
        <v>245</v>
      </c>
      <c r="K30" s="128">
        <v>6923</v>
      </c>
      <c r="L30" s="128" t="s">
        <v>246</v>
      </c>
      <c r="M30" s="129" t="s">
        <v>226</v>
      </c>
      <c r="N30" s="129" t="s">
        <v>247</v>
      </c>
      <c r="O30" s="130" t="s">
        <v>248</v>
      </c>
      <c r="P30" s="131" t="s">
        <v>249</v>
      </c>
    </row>
    <row r="31" spans="1:16" ht="12.75" customHeight="1">
      <c r="A31" s="2" t="str">
        <f t="shared" si="0"/>
        <v>IBVS 5898 </v>
      </c>
      <c r="B31" s="39" t="str">
        <f t="shared" si="1"/>
        <v>II</v>
      </c>
      <c r="C31" s="2">
        <f t="shared" si="2"/>
        <v>54594.4996</v>
      </c>
      <c r="D31" t="str">
        <f t="shared" si="3"/>
        <v>vis</v>
      </c>
      <c r="E31">
        <f>VLOOKUP(C31,Active!C$21:E$973,3,FALSE)</f>
        <v>1504.5076345235009</v>
      </c>
      <c r="F31" s="39" t="s">
        <v>60</v>
      </c>
      <c r="G31" t="str">
        <f t="shared" si="4"/>
        <v>54594.4996</v>
      </c>
      <c r="H31" s="2">
        <f t="shared" si="5"/>
        <v>7057.5</v>
      </c>
      <c r="I31" s="128" t="s">
        <v>250</v>
      </c>
      <c r="J31" s="129" t="s">
        <v>251</v>
      </c>
      <c r="K31" s="128">
        <v>7057.5</v>
      </c>
      <c r="L31" s="128" t="s">
        <v>252</v>
      </c>
      <c r="M31" s="129" t="s">
        <v>226</v>
      </c>
      <c r="N31" s="129" t="s">
        <v>60</v>
      </c>
      <c r="O31" s="130" t="s">
        <v>248</v>
      </c>
      <c r="P31" s="131" t="s">
        <v>249</v>
      </c>
    </row>
    <row r="32" spans="1:16" ht="12.75" customHeight="1">
      <c r="A32" s="2" t="str">
        <f t="shared" si="0"/>
        <v>OEJV 0116 </v>
      </c>
      <c r="B32" s="39" t="str">
        <f t="shared" si="1"/>
        <v>II</v>
      </c>
      <c r="C32" s="2">
        <f t="shared" si="2"/>
        <v>55008.493</v>
      </c>
      <c r="D32" t="str">
        <f t="shared" si="3"/>
        <v>vis</v>
      </c>
      <c r="E32">
        <f>VLOOKUP(C32,Active!C$21:E$973,3,FALSE)</f>
        <v>2899.519209260582</v>
      </c>
      <c r="F32" s="39" t="s">
        <v>60</v>
      </c>
      <c r="G32" t="str">
        <f t="shared" si="4"/>
        <v>55008.493</v>
      </c>
      <c r="H32" s="2">
        <f t="shared" si="5"/>
        <v>8452.5</v>
      </c>
      <c r="I32" s="128" t="s">
        <v>253</v>
      </c>
      <c r="J32" s="129" t="s">
        <v>254</v>
      </c>
      <c r="K32" s="128">
        <v>8452.5</v>
      </c>
      <c r="L32" s="128" t="s">
        <v>255</v>
      </c>
      <c r="M32" s="129" t="s">
        <v>226</v>
      </c>
      <c r="N32" s="129" t="s">
        <v>247</v>
      </c>
      <c r="O32" s="130" t="s">
        <v>256</v>
      </c>
      <c r="P32" s="131" t="s">
        <v>257</v>
      </c>
    </row>
    <row r="33" spans="1:16" ht="12.75" customHeight="1">
      <c r="A33" s="2" t="str">
        <f t="shared" si="0"/>
        <v>OEJV 0137 </v>
      </c>
      <c r="B33" s="39" t="str">
        <f t="shared" si="1"/>
        <v>I</v>
      </c>
      <c r="C33" s="2">
        <f t="shared" si="2"/>
        <v>55294.4353</v>
      </c>
      <c r="D33" t="str">
        <f t="shared" si="3"/>
        <v>vis</v>
      </c>
      <c r="E33">
        <f>VLOOKUP(C33,Active!C$21:E$973,3,FALSE)</f>
        <v>3863.043792519486</v>
      </c>
      <c r="F33" s="39" t="s">
        <v>60</v>
      </c>
      <c r="G33" t="str">
        <f t="shared" si="4"/>
        <v>55294.4353</v>
      </c>
      <c r="H33" s="2">
        <f t="shared" si="5"/>
        <v>9416</v>
      </c>
      <c r="I33" s="128" t="s">
        <v>258</v>
      </c>
      <c r="J33" s="129" t="s">
        <v>259</v>
      </c>
      <c r="K33" s="128">
        <v>9416</v>
      </c>
      <c r="L33" s="128" t="s">
        <v>260</v>
      </c>
      <c r="M33" s="129" t="s">
        <v>226</v>
      </c>
      <c r="N33" s="129" t="s">
        <v>51</v>
      </c>
      <c r="O33" s="130" t="s">
        <v>261</v>
      </c>
      <c r="P33" s="131" t="s">
        <v>262</v>
      </c>
    </row>
    <row r="34" spans="1:16" ht="12.75" customHeight="1">
      <c r="A34" s="2" t="str">
        <f t="shared" si="0"/>
        <v>OEJV 0137 </v>
      </c>
      <c r="B34" s="39" t="str">
        <f t="shared" si="1"/>
        <v>I</v>
      </c>
      <c r="C34" s="2">
        <f t="shared" si="2"/>
        <v>55294.4365</v>
      </c>
      <c r="D34" t="str">
        <f t="shared" si="3"/>
        <v>vis</v>
      </c>
      <c r="E34">
        <f>VLOOKUP(C34,Active!C$21:E$973,3,FALSE)</f>
        <v>3863.04783609578</v>
      </c>
      <c r="F34" s="39" t="s">
        <v>60</v>
      </c>
      <c r="G34" t="str">
        <f t="shared" si="4"/>
        <v>55294.4365</v>
      </c>
      <c r="H34" s="2">
        <f t="shared" si="5"/>
        <v>9416</v>
      </c>
      <c r="I34" s="128" t="s">
        <v>263</v>
      </c>
      <c r="J34" s="129" t="s">
        <v>264</v>
      </c>
      <c r="K34" s="128">
        <v>9416</v>
      </c>
      <c r="L34" s="128" t="s">
        <v>265</v>
      </c>
      <c r="M34" s="129" t="s">
        <v>226</v>
      </c>
      <c r="N34" s="129" t="s">
        <v>68</v>
      </c>
      <c r="O34" s="130" t="s">
        <v>261</v>
      </c>
      <c r="P34" s="131" t="s">
        <v>262</v>
      </c>
    </row>
    <row r="35" spans="1:16" ht="12.75" customHeight="1">
      <c r="A35" s="2" t="str">
        <f t="shared" si="0"/>
        <v>IBVS 5980 </v>
      </c>
      <c r="B35" s="39" t="str">
        <f t="shared" si="1"/>
        <v>II</v>
      </c>
      <c r="C35" s="2">
        <f t="shared" si="2"/>
        <v>55294.5792</v>
      </c>
      <c r="D35" t="str">
        <f t="shared" si="3"/>
        <v>vis</v>
      </c>
      <c r="E35">
        <f>VLOOKUP(C35,Active!C$21:E$973,3,FALSE)</f>
        <v>3863.528684707643</v>
      </c>
      <c r="F35" s="39" t="s">
        <v>60</v>
      </c>
      <c r="G35" t="str">
        <f t="shared" si="4"/>
        <v>55294.5792</v>
      </c>
      <c r="H35" s="2">
        <f t="shared" si="5"/>
        <v>9416.5</v>
      </c>
      <c r="I35" s="128" t="s">
        <v>266</v>
      </c>
      <c r="J35" s="129" t="s">
        <v>267</v>
      </c>
      <c r="K35" s="128">
        <v>9416.5</v>
      </c>
      <c r="L35" s="128" t="s">
        <v>268</v>
      </c>
      <c r="M35" s="129" t="s">
        <v>226</v>
      </c>
      <c r="N35" s="129" t="s">
        <v>68</v>
      </c>
      <c r="O35" s="130" t="s">
        <v>248</v>
      </c>
      <c r="P35" s="131" t="s">
        <v>269</v>
      </c>
    </row>
    <row r="36" spans="1:16" ht="12.75" customHeight="1">
      <c r="A36" s="2" t="str">
        <f t="shared" si="0"/>
        <v>OEJV 0137 </v>
      </c>
      <c r="B36" s="39" t="str">
        <f t="shared" si="1"/>
        <v>II</v>
      </c>
      <c r="C36" s="2">
        <f t="shared" si="2"/>
        <v>55309.4193</v>
      </c>
      <c r="D36" t="str">
        <f t="shared" si="3"/>
        <v>vis</v>
      </c>
      <c r="E36">
        <f>VLOOKUP(C36,Active!C$21:E$973,3,FALSE)</f>
        <v>3913.534581589713</v>
      </c>
      <c r="F36" s="39" t="s">
        <v>60</v>
      </c>
      <c r="G36" t="str">
        <f t="shared" si="4"/>
        <v>55309.4193</v>
      </c>
      <c r="H36" s="2">
        <f t="shared" si="5"/>
        <v>9466.5</v>
      </c>
      <c r="I36" s="128" t="s">
        <v>270</v>
      </c>
      <c r="J36" s="129" t="s">
        <v>271</v>
      </c>
      <c r="K36" s="128">
        <v>9466.5</v>
      </c>
      <c r="L36" s="128" t="s">
        <v>272</v>
      </c>
      <c r="M36" s="129" t="s">
        <v>226</v>
      </c>
      <c r="N36" s="129" t="s">
        <v>51</v>
      </c>
      <c r="O36" s="130" t="s">
        <v>261</v>
      </c>
      <c r="P36" s="131" t="s">
        <v>262</v>
      </c>
    </row>
    <row r="37" spans="1:16" ht="12.75" customHeight="1">
      <c r="A37" s="2" t="str">
        <f t="shared" si="0"/>
        <v>OEJV 0137 </v>
      </c>
      <c r="B37" s="39" t="str">
        <f t="shared" si="1"/>
        <v>II</v>
      </c>
      <c r="C37" s="2">
        <f t="shared" si="2"/>
        <v>55309.4202</v>
      </c>
      <c r="D37" t="str">
        <f t="shared" si="3"/>
        <v>vis</v>
      </c>
      <c r="E37">
        <f>VLOOKUP(C37,Active!C$21:E$973,3,FALSE)</f>
        <v>3913.537614271915</v>
      </c>
      <c r="F37" s="39" t="s">
        <v>60</v>
      </c>
      <c r="G37" t="str">
        <f t="shared" si="4"/>
        <v>55309.4202</v>
      </c>
      <c r="H37" s="2">
        <f t="shared" si="5"/>
        <v>9466.5</v>
      </c>
      <c r="I37" s="128" t="s">
        <v>273</v>
      </c>
      <c r="J37" s="129" t="s">
        <v>274</v>
      </c>
      <c r="K37" s="128">
        <v>9466.5</v>
      </c>
      <c r="L37" s="128" t="s">
        <v>220</v>
      </c>
      <c r="M37" s="129" t="s">
        <v>226</v>
      </c>
      <c r="N37" s="129" t="s">
        <v>68</v>
      </c>
      <c r="O37" s="130" t="s">
        <v>261</v>
      </c>
      <c r="P37" s="131" t="s">
        <v>262</v>
      </c>
    </row>
    <row r="38" spans="1:16" ht="12.75" customHeight="1">
      <c r="A38" s="2" t="str">
        <f t="shared" si="0"/>
        <v>IBVS 5980 </v>
      </c>
      <c r="B38" s="39" t="str">
        <f t="shared" si="1"/>
        <v>II</v>
      </c>
      <c r="C38" s="2">
        <f t="shared" si="2"/>
        <v>55607.6748</v>
      </c>
      <c r="D38" t="str">
        <f t="shared" si="3"/>
        <v>vis</v>
      </c>
      <c r="E38">
        <f>VLOOKUP(C38,Active!C$21:E$973,3,FALSE)</f>
        <v>4918.550300992474</v>
      </c>
      <c r="F38" s="39" t="s">
        <v>60</v>
      </c>
      <c r="G38" t="str">
        <f t="shared" si="4"/>
        <v>55607.6748</v>
      </c>
      <c r="H38" s="2">
        <f t="shared" si="5"/>
        <v>10471.5</v>
      </c>
      <c r="I38" s="128" t="s">
        <v>275</v>
      </c>
      <c r="J38" s="129" t="s">
        <v>276</v>
      </c>
      <c r="K38" s="128">
        <v>10471.5</v>
      </c>
      <c r="L38" s="128" t="s">
        <v>277</v>
      </c>
      <c r="M38" s="129" t="s">
        <v>226</v>
      </c>
      <c r="N38" s="129" t="s">
        <v>68</v>
      </c>
      <c r="O38" s="130" t="s">
        <v>248</v>
      </c>
      <c r="P38" s="131" t="s">
        <v>269</v>
      </c>
    </row>
    <row r="39" spans="1:16" ht="12.75" customHeight="1">
      <c r="A39" s="2" t="str">
        <f t="shared" si="0"/>
        <v>OEJV 0160 </v>
      </c>
      <c r="B39" s="39" t="str">
        <f t="shared" si="1"/>
        <v>I</v>
      </c>
      <c r="C39" s="2">
        <f t="shared" si="2"/>
        <v>55683.49845</v>
      </c>
      <c r="D39" t="str">
        <f t="shared" si="3"/>
        <v>vis</v>
      </c>
      <c r="E39">
        <f>VLOOKUP(C39,Active!C$21:E$973,3,FALSE)</f>
        <v>5174.049227759933</v>
      </c>
      <c r="F39" s="39" t="s">
        <v>60</v>
      </c>
      <c r="G39" t="str">
        <f t="shared" si="4"/>
        <v>55683.49845</v>
      </c>
      <c r="H39" s="2">
        <f t="shared" si="5"/>
        <v>10727</v>
      </c>
      <c r="I39" s="128" t="s">
        <v>278</v>
      </c>
      <c r="J39" s="129" t="s">
        <v>279</v>
      </c>
      <c r="K39" s="128">
        <v>10727</v>
      </c>
      <c r="L39" s="128" t="s">
        <v>280</v>
      </c>
      <c r="M39" s="129" t="s">
        <v>226</v>
      </c>
      <c r="N39" s="129" t="s">
        <v>60</v>
      </c>
      <c r="O39" s="130" t="s">
        <v>261</v>
      </c>
      <c r="P39" s="131" t="s">
        <v>281</v>
      </c>
    </row>
    <row r="40" spans="1:16" ht="12.75" customHeight="1">
      <c r="A40" s="2" t="str">
        <f t="shared" si="0"/>
        <v>OEJV 0160 </v>
      </c>
      <c r="B40" s="39" t="str">
        <f t="shared" si="1"/>
        <v>I</v>
      </c>
      <c r="C40" s="2">
        <f t="shared" si="2"/>
        <v>55683.49875</v>
      </c>
      <c r="D40" t="str">
        <f t="shared" si="3"/>
        <v>vis</v>
      </c>
      <c r="E40">
        <f>VLOOKUP(C40,Active!C$21:E$973,3,FALSE)</f>
        <v>5174.050238654</v>
      </c>
      <c r="F40" s="39" t="s">
        <v>60</v>
      </c>
      <c r="G40" t="str">
        <f t="shared" si="4"/>
        <v>55683.49875</v>
      </c>
      <c r="H40" s="2">
        <f t="shared" si="5"/>
        <v>10727</v>
      </c>
      <c r="I40" s="128" t="s">
        <v>282</v>
      </c>
      <c r="J40" s="129" t="s">
        <v>283</v>
      </c>
      <c r="K40" s="128">
        <v>10727</v>
      </c>
      <c r="L40" s="128" t="s">
        <v>284</v>
      </c>
      <c r="M40" s="129" t="s">
        <v>226</v>
      </c>
      <c r="N40" s="129" t="s">
        <v>68</v>
      </c>
      <c r="O40" s="130" t="s">
        <v>261</v>
      </c>
      <c r="P40" s="131" t="s">
        <v>281</v>
      </c>
    </row>
    <row r="41" spans="1:16" ht="12.75" customHeight="1">
      <c r="A41" s="2" t="str">
        <f t="shared" si="0"/>
        <v>IBVS 6044 </v>
      </c>
      <c r="B41" s="39" t="str">
        <f t="shared" si="1"/>
        <v>II</v>
      </c>
      <c r="C41" s="2">
        <f t="shared" si="2"/>
        <v>55989.6151</v>
      </c>
      <c r="D41" t="str">
        <f t="shared" si="3"/>
        <v>vis</v>
      </c>
      <c r="E41">
        <f>VLOOKUP(C41,Active!C$21:E$973,3,FALSE)</f>
        <v>6205.554246848995</v>
      </c>
      <c r="F41" s="39" t="s">
        <v>60</v>
      </c>
      <c r="G41" t="str">
        <f t="shared" si="4"/>
        <v>55989.6151</v>
      </c>
      <c r="H41" s="2">
        <f t="shared" si="5"/>
        <v>11758.5</v>
      </c>
      <c r="I41" s="128" t="s">
        <v>285</v>
      </c>
      <c r="J41" s="129" t="s">
        <v>286</v>
      </c>
      <c r="K41" s="128">
        <v>11758.5</v>
      </c>
      <c r="L41" s="128" t="s">
        <v>287</v>
      </c>
      <c r="M41" s="129" t="s">
        <v>226</v>
      </c>
      <c r="N41" s="129" t="s">
        <v>60</v>
      </c>
      <c r="O41" s="130" t="s">
        <v>248</v>
      </c>
      <c r="P41" s="131" t="s">
        <v>288</v>
      </c>
    </row>
    <row r="42" spans="1:16" ht="12.75" customHeight="1">
      <c r="A42" s="2" t="str">
        <f t="shared" si="0"/>
        <v>OEJV 0160 </v>
      </c>
      <c r="B42" s="39" t="str">
        <f t="shared" si="1"/>
        <v>I</v>
      </c>
      <c r="C42" s="2">
        <f t="shared" si="2"/>
        <v>56002.52436</v>
      </c>
      <c r="D42" t="str">
        <f t="shared" si="3"/>
        <v>vis</v>
      </c>
      <c r="E42">
        <f>VLOOKUP(C42,Active!C$21:E$973,3,FALSE)</f>
        <v>6249.053894720895</v>
      </c>
      <c r="F42" s="39" t="s">
        <v>60</v>
      </c>
      <c r="G42" t="str">
        <f t="shared" si="4"/>
        <v>56002.52436</v>
      </c>
      <c r="H42" s="2">
        <f t="shared" si="5"/>
        <v>11802</v>
      </c>
      <c r="I42" s="128" t="s">
        <v>289</v>
      </c>
      <c r="J42" s="129" t="s">
        <v>290</v>
      </c>
      <c r="K42" s="128">
        <v>11802</v>
      </c>
      <c r="L42" s="128" t="s">
        <v>291</v>
      </c>
      <c r="M42" s="129" t="s">
        <v>226</v>
      </c>
      <c r="N42" s="129" t="s">
        <v>98</v>
      </c>
      <c r="O42" s="130" t="s">
        <v>261</v>
      </c>
      <c r="P42" s="131" t="s">
        <v>281</v>
      </c>
    </row>
    <row r="43" spans="1:16" ht="12.75" customHeight="1">
      <c r="A43" s="2" t="str">
        <f t="shared" si="0"/>
        <v>OEJV 0160 </v>
      </c>
      <c r="B43" s="39" t="str">
        <f t="shared" si="1"/>
        <v>II</v>
      </c>
      <c r="C43" s="2">
        <f t="shared" si="2"/>
        <v>56039.47036</v>
      </c>
      <c r="D43" t="str">
        <f t="shared" si="3"/>
        <v>vis</v>
      </c>
      <c r="E43">
        <f>VLOOKUP(C43,Active!C$21:E$973,3,FALSE)</f>
        <v>6373.54886889254</v>
      </c>
      <c r="F43" s="39" t="s">
        <v>60</v>
      </c>
      <c r="G43" t="str">
        <f t="shared" si="4"/>
        <v>56039.47036</v>
      </c>
      <c r="H43" s="2">
        <f t="shared" si="5"/>
        <v>11926.5</v>
      </c>
      <c r="I43" s="128" t="s">
        <v>292</v>
      </c>
      <c r="J43" s="129" t="s">
        <v>293</v>
      </c>
      <c r="K43" s="128">
        <v>11926.5</v>
      </c>
      <c r="L43" s="128" t="s">
        <v>294</v>
      </c>
      <c r="M43" s="129" t="s">
        <v>226</v>
      </c>
      <c r="N43" s="129" t="s">
        <v>51</v>
      </c>
      <c r="O43" s="130" t="s">
        <v>295</v>
      </c>
      <c r="P43" s="131" t="s">
        <v>281</v>
      </c>
    </row>
    <row r="44" spans="1:16" ht="12.75" customHeight="1">
      <c r="A44" s="2" t="str">
        <f t="shared" si="0"/>
        <v>OEJV 0160 </v>
      </c>
      <c r="B44" s="39" t="str">
        <f t="shared" si="1"/>
        <v>II</v>
      </c>
      <c r="C44" s="2">
        <f t="shared" si="2"/>
        <v>56039.47176</v>
      </c>
      <c r="D44" t="str">
        <f t="shared" si="3"/>
        <v>vis</v>
      </c>
      <c r="E44">
        <f>VLOOKUP(C44,Active!C$21:E$973,3,FALSE)</f>
        <v>6373.553586398196</v>
      </c>
      <c r="F44" s="39" t="s">
        <v>60</v>
      </c>
      <c r="G44" t="str">
        <f t="shared" si="4"/>
        <v>56039.47176</v>
      </c>
      <c r="H44" s="2">
        <f t="shared" si="5"/>
        <v>11926.5</v>
      </c>
      <c r="I44" s="128" t="s">
        <v>296</v>
      </c>
      <c r="J44" s="129" t="s">
        <v>297</v>
      </c>
      <c r="K44" s="128">
        <v>11926.5</v>
      </c>
      <c r="L44" s="128" t="s">
        <v>298</v>
      </c>
      <c r="M44" s="129" t="s">
        <v>226</v>
      </c>
      <c r="N44" s="129" t="s">
        <v>60</v>
      </c>
      <c r="O44" s="130" t="s">
        <v>295</v>
      </c>
      <c r="P44" s="131" t="s">
        <v>281</v>
      </c>
    </row>
    <row r="45" spans="1:16" ht="12.75" customHeight="1">
      <c r="A45" s="2" t="str">
        <f t="shared" si="0"/>
        <v>OEJV 0160 </v>
      </c>
      <c r="B45" s="39" t="str">
        <f t="shared" si="1"/>
        <v>II</v>
      </c>
      <c r="C45" s="2">
        <f t="shared" si="2"/>
        <v>56039.47216</v>
      </c>
      <c r="D45" t="str">
        <f t="shared" si="3"/>
        <v>vis</v>
      </c>
      <c r="E45">
        <f>VLOOKUP(C45,Active!C$21:E$973,3,FALSE)</f>
        <v>6373.554934256944</v>
      </c>
      <c r="F45" s="39" t="s">
        <v>60</v>
      </c>
      <c r="G45" t="str">
        <f t="shared" si="4"/>
        <v>56039.47216</v>
      </c>
      <c r="H45" s="2">
        <f t="shared" si="5"/>
        <v>11926.5</v>
      </c>
      <c r="I45" s="128" t="s">
        <v>299</v>
      </c>
      <c r="J45" s="129" t="s">
        <v>297</v>
      </c>
      <c r="K45" s="128">
        <v>11926.5</v>
      </c>
      <c r="L45" s="128" t="s">
        <v>291</v>
      </c>
      <c r="M45" s="129" t="s">
        <v>226</v>
      </c>
      <c r="N45" s="129" t="s">
        <v>68</v>
      </c>
      <c r="O45" s="130" t="s">
        <v>295</v>
      </c>
      <c r="P45" s="131" t="s">
        <v>281</v>
      </c>
    </row>
    <row r="46" spans="1:16" ht="12.75" customHeight="1">
      <c r="A46" s="2" t="str">
        <f t="shared" si="0"/>
        <v>OEJV 0160 </v>
      </c>
      <c r="B46" s="39" t="str">
        <f t="shared" si="1"/>
        <v>II</v>
      </c>
      <c r="C46" s="2">
        <f t="shared" si="2"/>
        <v>56039.47446</v>
      </c>
      <c r="D46" t="str">
        <f t="shared" si="3"/>
        <v>vis</v>
      </c>
      <c r="E46">
        <f>VLOOKUP(C46,Active!C$21:E$973,3,FALSE)</f>
        <v>6373.5626844448025</v>
      </c>
      <c r="F46" s="39" t="s">
        <v>60</v>
      </c>
      <c r="G46" t="str">
        <f t="shared" si="4"/>
        <v>56039.47446</v>
      </c>
      <c r="H46" s="2">
        <f t="shared" si="5"/>
        <v>11926.5</v>
      </c>
      <c r="I46" s="128" t="s">
        <v>300</v>
      </c>
      <c r="J46" s="129" t="s">
        <v>301</v>
      </c>
      <c r="K46" s="128">
        <v>11926.5</v>
      </c>
      <c r="L46" s="128" t="s">
        <v>302</v>
      </c>
      <c r="M46" s="129" t="s">
        <v>226</v>
      </c>
      <c r="N46" s="129" t="s">
        <v>88</v>
      </c>
      <c r="O46" s="130" t="s">
        <v>295</v>
      </c>
      <c r="P46" s="131" t="s">
        <v>281</v>
      </c>
    </row>
    <row r="47" spans="1:16" ht="12.75" customHeight="1">
      <c r="A47" s="2" t="str">
        <f t="shared" si="0"/>
        <v>IBVS 6044 </v>
      </c>
      <c r="B47" s="39" t="str">
        <f t="shared" si="1"/>
        <v>II</v>
      </c>
      <c r="C47" s="2">
        <f t="shared" si="2"/>
        <v>56048.3773</v>
      </c>
      <c r="D47" t="str">
        <f t="shared" si="3"/>
        <v>vis</v>
      </c>
      <c r="E47">
        <f>VLOOKUP(C47,Active!C$21:E$973,3,FALSE)</f>
        <v>6403.562111604839</v>
      </c>
      <c r="F47" s="39" t="s">
        <v>60</v>
      </c>
      <c r="G47" t="str">
        <f t="shared" si="4"/>
        <v>56048.3773</v>
      </c>
      <c r="H47" s="2">
        <f t="shared" si="5"/>
        <v>11956.5</v>
      </c>
      <c r="I47" s="128" t="s">
        <v>303</v>
      </c>
      <c r="J47" s="129" t="s">
        <v>304</v>
      </c>
      <c r="K47" s="128">
        <v>11956.5</v>
      </c>
      <c r="L47" s="128" t="s">
        <v>305</v>
      </c>
      <c r="M47" s="129" t="s">
        <v>226</v>
      </c>
      <c r="N47" s="129" t="s">
        <v>68</v>
      </c>
      <c r="O47" s="130" t="s">
        <v>248</v>
      </c>
      <c r="P47" s="131" t="s">
        <v>288</v>
      </c>
    </row>
    <row r="48" spans="1:16" ht="12.75" customHeight="1">
      <c r="A48" s="2" t="str">
        <f t="shared" si="0"/>
        <v>IBVS 6044 </v>
      </c>
      <c r="B48" s="39" t="str">
        <f t="shared" si="1"/>
        <v>I</v>
      </c>
      <c r="C48" s="2">
        <f t="shared" si="2"/>
        <v>56048.5211</v>
      </c>
      <c r="D48" t="str">
        <f t="shared" si="3"/>
        <v>vis</v>
      </c>
      <c r="E48">
        <f>VLOOKUP(C48,Active!C$21:E$973,3,FALSE)</f>
        <v>6404.04666682829</v>
      </c>
      <c r="F48" s="39" t="s">
        <v>60</v>
      </c>
      <c r="G48" t="str">
        <f t="shared" si="4"/>
        <v>56048.5211</v>
      </c>
      <c r="H48" s="2">
        <f t="shared" si="5"/>
        <v>11957</v>
      </c>
      <c r="I48" s="128" t="s">
        <v>306</v>
      </c>
      <c r="J48" s="129" t="s">
        <v>307</v>
      </c>
      <c r="K48" s="128">
        <v>11957</v>
      </c>
      <c r="L48" s="128" t="s">
        <v>308</v>
      </c>
      <c r="M48" s="129" t="s">
        <v>226</v>
      </c>
      <c r="N48" s="129" t="s">
        <v>68</v>
      </c>
      <c r="O48" s="130" t="s">
        <v>248</v>
      </c>
      <c r="P48" s="131" t="s">
        <v>288</v>
      </c>
    </row>
    <row r="49" spans="1:16" ht="12.75" customHeight="1">
      <c r="A49" s="2" t="str">
        <f t="shared" si="0"/>
        <v>OEJV 0160 </v>
      </c>
      <c r="B49" s="39" t="str">
        <f t="shared" si="1"/>
        <v>I</v>
      </c>
      <c r="C49" s="2">
        <f t="shared" si="2"/>
        <v>56398.40039</v>
      </c>
      <c r="D49" t="str">
        <f t="shared" si="3"/>
        <v>vis</v>
      </c>
      <c r="E49">
        <f>VLOOKUP(C49,Active!C$21:E$973,3,FALSE)</f>
        <v>7583.016329897311</v>
      </c>
      <c r="F49" s="39" t="s">
        <v>60</v>
      </c>
      <c r="G49" t="str">
        <f t="shared" si="4"/>
        <v>56398.40039</v>
      </c>
      <c r="H49" s="2">
        <f t="shared" si="5"/>
        <v>13136</v>
      </c>
      <c r="I49" s="128" t="s">
        <v>309</v>
      </c>
      <c r="J49" s="129" t="s">
        <v>310</v>
      </c>
      <c r="K49" s="128">
        <v>13136</v>
      </c>
      <c r="L49" s="128" t="s">
        <v>311</v>
      </c>
      <c r="M49" s="129" t="s">
        <v>226</v>
      </c>
      <c r="N49" s="129" t="s">
        <v>88</v>
      </c>
      <c r="O49" s="130" t="s">
        <v>261</v>
      </c>
      <c r="P49" s="131" t="s">
        <v>281</v>
      </c>
    </row>
    <row r="50" spans="1:16" ht="12.75" customHeight="1">
      <c r="A50" s="2" t="str">
        <f t="shared" si="0"/>
        <v>OEJV 0160 </v>
      </c>
      <c r="B50" s="39" t="str">
        <f t="shared" si="1"/>
        <v>I</v>
      </c>
      <c r="C50" s="2">
        <f t="shared" si="2"/>
        <v>56398.40864</v>
      </c>
      <c r="D50" t="str">
        <f t="shared" si="3"/>
        <v>vis</v>
      </c>
      <c r="E50">
        <f>VLOOKUP(C50,Active!C$21:E$973,3,FALSE)</f>
        <v>7583.044129484189</v>
      </c>
      <c r="F50" s="39" t="s">
        <v>60</v>
      </c>
      <c r="G50" t="str">
        <f t="shared" si="4"/>
        <v>56398.40864</v>
      </c>
      <c r="H50" s="2">
        <f t="shared" si="5"/>
        <v>13136</v>
      </c>
      <c r="I50" s="128" t="s">
        <v>312</v>
      </c>
      <c r="J50" s="129" t="s">
        <v>313</v>
      </c>
      <c r="K50" s="128">
        <v>13136</v>
      </c>
      <c r="L50" s="128" t="s">
        <v>314</v>
      </c>
      <c r="M50" s="129" t="s">
        <v>226</v>
      </c>
      <c r="N50" s="129" t="s">
        <v>60</v>
      </c>
      <c r="O50" s="130" t="s">
        <v>261</v>
      </c>
      <c r="P50" s="131" t="s">
        <v>281</v>
      </c>
    </row>
    <row r="51" spans="1:16" ht="12.75" customHeight="1">
      <c r="A51" s="2" t="str">
        <f t="shared" si="0"/>
        <v>OEJV 0160 </v>
      </c>
      <c r="B51" s="39" t="str">
        <f t="shared" si="1"/>
        <v>I</v>
      </c>
      <c r="C51" s="2">
        <f t="shared" si="2"/>
        <v>56398.40915</v>
      </c>
      <c r="D51" t="str">
        <f t="shared" si="3"/>
        <v>vis</v>
      </c>
      <c r="E51">
        <f>VLOOKUP(C51,Active!C$21:E$973,3,FALSE)</f>
        <v>7583.045848004099</v>
      </c>
      <c r="F51" s="39" t="s">
        <v>60</v>
      </c>
      <c r="G51" t="str">
        <f t="shared" si="4"/>
        <v>56398.40915</v>
      </c>
      <c r="H51" s="2">
        <f t="shared" si="5"/>
        <v>13136</v>
      </c>
      <c r="I51" s="128" t="s">
        <v>315</v>
      </c>
      <c r="J51" s="129" t="s">
        <v>316</v>
      </c>
      <c r="K51" s="128">
        <v>13136</v>
      </c>
      <c r="L51" s="128" t="s">
        <v>317</v>
      </c>
      <c r="M51" s="129" t="s">
        <v>226</v>
      </c>
      <c r="N51" s="129" t="s">
        <v>68</v>
      </c>
      <c r="O51" s="130" t="s">
        <v>261</v>
      </c>
      <c r="P51" s="131" t="s">
        <v>281</v>
      </c>
    </row>
    <row r="52" spans="1:16" ht="12.75" customHeight="1">
      <c r="A52" s="2" t="str">
        <f t="shared" si="0"/>
        <v>OEJV 0160 </v>
      </c>
      <c r="B52" s="39" t="str">
        <f t="shared" si="1"/>
        <v>I</v>
      </c>
      <c r="C52" s="2">
        <f t="shared" si="2"/>
        <v>56398.41047</v>
      </c>
      <c r="D52" t="str">
        <f t="shared" si="3"/>
        <v>vis</v>
      </c>
      <c r="E52">
        <f>VLOOKUP(C52,Active!C$21:E$973,3,FALSE)</f>
        <v>7583.05029593801</v>
      </c>
      <c r="F52" s="39" t="s">
        <v>60</v>
      </c>
      <c r="G52" t="str">
        <f t="shared" si="4"/>
        <v>56398.41047</v>
      </c>
      <c r="H52" s="2">
        <f t="shared" si="5"/>
        <v>13136</v>
      </c>
      <c r="I52" s="132" t="s">
        <v>318</v>
      </c>
      <c r="J52" s="133" t="s">
        <v>319</v>
      </c>
      <c r="K52" s="132">
        <v>13136</v>
      </c>
      <c r="L52" s="132" t="s">
        <v>320</v>
      </c>
      <c r="M52" s="133" t="s">
        <v>226</v>
      </c>
      <c r="N52" s="133" t="s">
        <v>51</v>
      </c>
      <c r="O52" s="134" t="s">
        <v>261</v>
      </c>
      <c r="P52" s="135" t="s">
        <v>281</v>
      </c>
    </row>
  </sheetData>
  <sheetProtection selectLockedCells="1" selectUnlockedCells="1"/>
  <hyperlinks>
    <hyperlink ref="A3" r:id="rId1" display="http://www.bav-astro.de/LkDB/index.php?lang=en&amp;sprache_dial=en"/>
    <hyperlink ref="P11" r:id="rId2" display="IBVS 5330 "/>
    <hyperlink ref="P12" r:id="rId3" display="IBVS 5330 "/>
    <hyperlink ref="P13" r:id="rId4" display="IBVS 5330 "/>
    <hyperlink ref="P14" r:id="rId5" display="IBVS 5330 "/>
    <hyperlink ref="P15" r:id="rId6" display="IBVS 5668 "/>
    <hyperlink ref="P16" r:id="rId7" display="IBVS 5623 "/>
    <hyperlink ref="P17" r:id="rId8" display="IBVS 5623 "/>
    <hyperlink ref="P18" r:id="rId9" display="IBVS 5623 "/>
    <hyperlink ref="P19" r:id="rId10" display="IBVS 5623 "/>
    <hyperlink ref="P20" r:id="rId11" display="IBVS 5623 "/>
    <hyperlink ref="P21" r:id="rId12" display="IBVS 5592 "/>
    <hyperlink ref="P22" r:id="rId13" display="IBVS 5603 "/>
    <hyperlink ref="P23" r:id="rId14" display="IBVS 5677 "/>
    <hyperlink ref="P24" r:id="rId15" display="VSB 44 "/>
    <hyperlink ref="P25" r:id="rId16" display="IBVS 5814 "/>
    <hyperlink ref="P26" r:id="rId17" display="IBVS 5820 "/>
    <hyperlink ref="P27" r:id="rId18" display="IBVS 5835 "/>
    <hyperlink ref="P28" r:id="rId19" display="IBVS 5835 "/>
    <hyperlink ref="P29" r:id="rId20" display="VSB 48 "/>
    <hyperlink ref="P30" r:id="rId21" display="IBVS 5898 "/>
    <hyperlink ref="P31" r:id="rId22" display="IBVS 5898 "/>
    <hyperlink ref="P32" r:id="rId23" display="OEJV 0116 "/>
    <hyperlink ref="P33" r:id="rId24" display="OEJV 0137 "/>
    <hyperlink ref="P34" r:id="rId25" display="OEJV 0137 "/>
    <hyperlink ref="P35" r:id="rId26" display="IBVS 5980 "/>
    <hyperlink ref="P36" r:id="rId27" display="OEJV 0137 "/>
    <hyperlink ref="P37" r:id="rId28" display="OEJV 0137 "/>
    <hyperlink ref="P38" r:id="rId29" display="IBVS 5980 "/>
    <hyperlink ref="P39" r:id="rId30" display="OEJV 0160 "/>
    <hyperlink ref="P40" r:id="rId31" display="OEJV 0160 "/>
    <hyperlink ref="P41" r:id="rId32" display="IBVS 6044 "/>
    <hyperlink ref="P42" r:id="rId33" display="OEJV 0160 "/>
    <hyperlink ref="P43" r:id="rId34" display="OEJV 0160 "/>
    <hyperlink ref="P44" r:id="rId35" display="OEJV 0160 "/>
    <hyperlink ref="P45" r:id="rId36" display="OEJV 0160 "/>
    <hyperlink ref="P46" r:id="rId37" display="OEJV 0160 "/>
    <hyperlink ref="P47" r:id="rId38" display="IBVS 6044 "/>
    <hyperlink ref="P48" r:id="rId39" display="IBVS 6044 "/>
    <hyperlink ref="P49" r:id="rId40" display="OEJV 0160 "/>
    <hyperlink ref="P50" r:id="rId41" display="OEJV 0160 "/>
    <hyperlink ref="P51" r:id="rId42" display="OEJV 0160 "/>
    <hyperlink ref="P52" r:id="rId43" display="OEJV 0160 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1" customWidth="1"/>
    <col min="2" max="2" width="9.140625" style="39" customWidth="1"/>
    <col min="3" max="3" width="9.140625" style="2" customWidth="1"/>
    <col min="5" max="5" width="20.57421875" style="2" customWidth="1"/>
    <col min="6" max="7" width="9.140625" style="2" customWidth="1"/>
  </cols>
  <sheetData>
    <row r="1" ht="12.75">
      <c r="A1" s="1" t="s">
        <v>321</v>
      </c>
    </row>
    <row r="3" ht="12.75">
      <c r="A3" s="136" t="s">
        <v>322</v>
      </c>
    </row>
    <row r="11" spans="1:14" ht="12.75">
      <c r="A11" s="1" t="s">
        <v>323</v>
      </c>
      <c r="B11" s="39" t="s">
        <v>51</v>
      </c>
      <c r="C11" s="2">
        <v>48500.278</v>
      </c>
      <c r="D11" s="1" t="s">
        <v>60</v>
      </c>
      <c r="E11" s="2">
        <f>VLOOKUP(C11,Active!C$21:E$59,3,FALSE)</f>
        <v>-19030.867255541783</v>
      </c>
      <c r="H11" s="6">
        <v>0</v>
      </c>
      <c r="I11" s="1">
        <v>0</v>
      </c>
      <c r="N11" s="1" t="s">
        <v>324</v>
      </c>
    </row>
    <row r="12" spans="1:15" ht="12.75">
      <c r="A12" s="1" t="s">
        <v>325</v>
      </c>
      <c r="B12" s="39" t="s">
        <v>53</v>
      </c>
      <c r="C12" s="2">
        <v>52130.4683</v>
      </c>
      <c r="D12" s="1" t="s">
        <v>60</v>
      </c>
      <c r="E12" s="2">
        <f>VLOOKUP(C12,Active!C$21:E$59,3,FALSE)</f>
        <v>-6798.407783969803</v>
      </c>
      <c r="H12" s="1">
        <v>12232</v>
      </c>
      <c r="I12" s="1">
        <v>-0.0004</v>
      </c>
      <c r="N12" s="1" t="s">
        <v>98</v>
      </c>
      <c r="O12" s="1" t="s">
        <v>326</v>
      </c>
    </row>
    <row r="13" spans="1:15" ht="12.75">
      <c r="A13" s="1" t="s">
        <v>325</v>
      </c>
      <c r="B13" s="39" t="s">
        <v>53</v>
      </c>
      <c r="C13" s="2">
        <v>52133.436</v>
      </c>
      <c r="D13" s="1" t="s">
        <v>60</v>
      </c>
      <c r="E13" s="2">
        <f>VLOOKUP(C13,Active!C$21:E$59,3,FALSE)</f>
        <v>-6788.407682880393</v>
      </c>
      <c r="H13" s="1">
        <v>12242</v>
      </c>
      <c r="I13" s="1">
        <v>-0.0004</v>
      </c>
      <c r="N13" s="1" t="s">
        <v>98</v>
      </c>
      <c r="O13" s="1" t="s">
        <v>326</v>
      </c>
    </row>
    <row r="14" spans="1:15" ht="12.75">
      <c r="A14" s="1" t="s">
        <v>325</v>
      </c>
      <c r="B14" s="39" t="s">
        <v>51</v>
      </c>
      <c r="C14" s="2">
        <v>52441.6112</v>
      </c>
      <c r="D14" s="1" t="s">
        <v>60</v>
      </c>
      <c r="E14" s="2">
        <f>VLOOKUP(C14,Active!C$21:E$59,3,FALSE)</f>
        <v>-5749.966077176262</v>
      </c>
      <c r="H14" s="1">
        <v>13281</v>
      </c>
      <c r="I14" s="1">
        <v>-0.016</v>
      </c>
      <c r="N14" s="1" t="s">
        <v>98</v>
      </c>
      <c r="O14" s="1" t="s">
        <v>326</v>
      </c>
    </row>
    <row r="15" spans="1:15" ht="12.75">
      <c r="A15" s="1" t="s">
        <v>325</v>
      </c>
      <c r="B15" s="39" t="s">
        <v>53</v>
      </c>
      <c r="C15" s="2">
        <v>52476.4866</v>
      </c>
      <c r="D15" s="1" t="s">
        <v>60</v>
      </c>
      <c r="E15" s="2">
        <f>VLOOKUP(C15,Active!C$21:E$59,3,FALSE)</f>
        <v>-5632.448293864784</v>
      </c>
      <c r="H15" s="1">
        <v>13398</v>
      </c>
      <c r="I15" s="1">
        <v>-0.0113</v>
      </c>
      <c r="N15" s="1" t="s">
        <v>98</v>
      </c>
      <c r="O15" s="1" t="s">
        <v>326</v>
      </c>
    </row>
    <row r="16" spans="1:15" ht="12.75">
      <c r="A16" s="1" t="s">
        <v>327</v>
      </c>
      <c r="B16" s="39" t="s">
        <v>51</v>
      </c>
      <c r="C16" s="2">
        <v>52723.5251</v>
      </c>
      <c r="D16" s="1" t="s">
        <v>328</v>
      </c>
      <c r="E16" s="2">
        <f>VLOOKUP(C16,Active!C$21:E$59,3,FALSE)</f>
        <v>-4800.01577946796</v>
      </c>
      <c r="H16" s="1">
        <v>14231</v>
      </c>
      <c r="I16" s="1">
        <v>-0.0298</v>
      </c>
      <c r="N16" s="1" t="s">
        <v>329</v>
      </c>
      <c r="O16" s="1" t="s">
        <v>330</v>
      </c>
    </row>
    <row r="17" spans="1:15" ht="12.75">
      <c r="A17" s="1" t="s">
        <v>331</v>
      </c>
      <c r="B17" s="39" t="s">
        <v>51</v>
      </c>
      <c r="C17" s="2">
        <v>52745.4867</v>
      </c>
      <c r="D17" s="1" t="s">
        <v>332</v>
      </c>
      <c r="E17" s="2">
        <f>VLOOKUP(C17,Active!C$21:E$59,3,FALSE)</f>
        <v>-4726.012942225267</v>
      </c>
      <c r="H17" s="1">
        <v>14305</v>
      </c>
      <c r="I17" s="1">
        <v>-0.0289</v>
      </c>
      <c r="N17" s="1" t="s">
        <v>333</v>
      </c>
      <c r="O17" s="1" t="s">
        <v>334</v>
      </c>
    </row>
    <row r="18" spans="1:15" ht="12.75">
      <c r="A18" s="1" t="s">
        <v>331</v>
      </c>
      <c r="B18" s="39" t="s">
        <v>53</v>
      </c>
      <c r="C18" s="2">
        <v>52746.5306</v>
      </c>
      <c r="D18" s="1" t="s">
        <v>332</v>
      </c>
      <c r="E18" s="2">
        <f>VLOOKUP(C18,Active!C$21:E$59,3,FALSE)</f>
        <v>-4722.495367831898</v>
      </c>
      <c r="H18" s="1">
        <v>14308</v>
      </c>
      <c r="I18" s="1">
        <v>-0.0243</v>
      </c>
      <c r="N18" s="1" t="s">
        <v>333</v>
      </c>
      <c r="O18" s="1" t="s">
        <v>334</v>
      </c>
    </row>
    <row r="19" spans="1:15" ht="12.75">
      <c r="A19" s="1" t="s">
        <v>335</v>
      </c>
      <c r="B19" s="39" t="s">
        <v>51</v>
      </c>
      <c r="C19" s="2">
        <v>52764.4808</v>
      </c>
      <c r="D19" s="1" t="s">
        <v>332</v>
      </c>
      <c r="E19" s="2">
        <f>VLOOKUP(C19,Active!C$21:E$59,3,FALSE)</f>
        <v>-4662.0095321426215</v>
      </c>
      <c r="H19" s="1">
        <v>14369</v>
      </c>
      <c r="I19" s="1">
        <v>-0.0279</v>
      </c>
      <c r="N19" s="1" t="s">
        <v>336</v>
      </c>
      <c r="O19" s="1" t="s">
        <v>334</v>
      </c>
    </row>
    <row r="20" spans="1:15" ht="12.75">
      <c r="A20" s="1" t="s">
        <v>337</v>
      </c>
      <c r="B20" s="39" t="s">
        <v>53</v>
      </c>
      <c r="C20" s="2">
        <v>52765.5212</v>
      </c>
      <c r="D20" s="1" t="s">
        <v>332</v>
      </c>
      <c r="E20" s="2">
        <f>VLOOKUP(C20,Active!C$21:E$59,3,FALSE)</f>
        <v>-4658.503751513356</v>
      </c>
      <c r="H20" s="1">
        <v>14372</v>
      </c>
      <c r="I20" s="1">
        <v>-0.0268</v>
      </c>
      <c r="N20" s="1" t="s">
        <v>338</v>
      </c>
      <c r="O20" s="1" t="s">
        <v>334</v>
      </c>
    </row>
    <row r="21" spans="1:15" ht="12.75">
      <c r="A21" s="1" t="s">
        <v>337</v>
      </c>
      <c r="B21" s="39" t="s">
        <v>53</v>
      </c>
      <c r="C21" s="2">
        <v>52766.4107</v>
      </c>
      <c r="D21" s="1" t="s">
        <v>332</v>
      </c>
      <c r="E21" s="2">
        <f>VLOOKUP(C21,Active!C$21:E$59,3,FALSE)</f>
        <v>-4655.506450600527</v>
      </c>
      <c r="H21" s="1">
        <v>14375</v>
      </c>
      <c r="I21" s="1">
        <v>-0.0276</v>
      </c>
      <c r="N21" s="1" t="s">
        <v>338</v>
      </c>
      <c r="O21" s="1" t="s">
        <v>334</v>
      </c>
    </row>
    <row r="22" spans="1:15" ht="12.75">
      <c r="A22" s="1" t="s">
        <v>339</v>
      </c>
      <c r="B22" s="39" t="s">
        <v>53</v>
      </c>
      <c r="C22" s="2">
        <v>53094.3375</v>
      </c>
      <c r="D22" s="1" t="s">
        <v>340</v>
      </c>
      <c r="E22" s="2">
        <f>VLOOKUP(C22,Active!C$21:E$59,3,FALSE)</f>
        <v>-3550.5089272909913</v>
      </c>
      <c r="H22" s="1">
        <v>15480</v>
      </c>
      <c r="I22" s="1">
        <v>-0.0272</v>
      </c>
      <c r="N22" s="1" t="s">
        <v>160</v>
      </c>
      <c r="O22" s="1" t="s">
        <v>341</v>
      </c>
    </row>
    <row r="23" spans="1:16" ht="12.75">
      <c r="A23" s="1" t="s">
        <v>342</v>
      </c>
      <c r="B23" s="39" t="s">
        <v>51</v>
      </c>
      <c r="C23" s="2">
        <v>53100.7194</v>
      </c>
      <c r="D23" s="1" t="s">
        <v>60</v>
      </c>
      <c r="E23" s="2">
        <f>VLOOKUP(C23,Active!C$21:E$59,3,FALSE)</f>
        <v>-3529.004177773692</v>
      </c>
      <c r="H23" s="1">
        <v>15502</v>
      </c>
      <c r="I23" s="1">
        <v>-0.0251</v>
      </c>
      <c r="N23" s="1" t="s">
        <v>145</v>
      </c>
      <c r="O23" s="1" t="s">
        <v>162</v>
      </c>
      <c r="P23" s="1" t="s">
        <v>343</v>
      </c>
    </row>
    <row r="24" spans="1:16" ht="12.75">
      <c r="A24" s="1" t="s">
        <v>342</v>
      </c>
      <c r="B24" s="39" t="s">
        <v>51</v>
      </c>
      <c r="C24" s="2">
        <v>53420.9287</v>
      </c>
      <c r="D24" s="1" t="s">
        <v>60</v>
      </c>
      <c r="E24" s="2">
        <f>VLOOKUP(C24,Active!C$21:E$59,3,FALSE)</f>
        <v>-2450.0119043740383</v>
      </c>
      <c r="H24" s="1">
        <v>16581</v>
      </c>
      <c r="I24" s="1">
        <v>-0.0263</v>
      </c>
      <c r="N24" s="1" t="s">
        <v>145</v>
      </c>
      <c r="O24" s="1" t="s">
        <v>162</v>
      </c>
      <c r="P24" s="1" t="s">
        <v>344</v>
      </c>
    </row>
    <row r="25" spans="1:15" ht="12.75">
      <c r="A25" s="1" t="s">
        <v>342</v>
      </c>
      <c r="B25" s="39" t="s">
        <v>51</v>
      </c>
      <c r="C25" s="2">
        <v>53840.857</v>
      </c>
      <c r="D25" s="1" t="s">
        <v>60</v>
      </c>
      <c r="E25" s="2">
        <f>VLOOKUP(C25,Active!C$21:E$59,3,FALSE)</f>
        <v>-1035.0018122815657</v>
      </c>
      <c r="H25" s="1">
        <v>17996</v>
      </c>
      <c r="I25" s="1">
        <v>-0.0219</v>
      </c>
      <c r="N25" s="1" t="s">
        <v>145</v>
      </c>
      <c r="O25" s="1" t="s">
        <v>345</v>
      </c>
    </row>
    <row r="26" spans="1:15" ht="12.75">
      <c r="A26" s="1" t="s">
        <v>346</v>
      </c>
      <c r="B26" s="39" t="s">
        <v>51</v>
      </c>
      <c r="C26" s="2">
        <v>54148.0127</v>
      </c>
      <c r="D26" s="1" t="s">
        <v>60</v>
      </c>
      <c r="E26" s="2">
        <f>VLOOKUP(C26,Active!C$21:E$59,3,FALSE)</f>
        <v>0.004438413409431891</v>
      </c>
      <c r="H26" s="1">
        <v>19031</v>
      </c>
      <c r="I26" s="1">
        <v>-0.019</v>
      </c>
      <c r="N26" s="1" t="s">
        <v>347</v>
      </c>
      <c r="O26" s="1" t="s">
        <v>348</v>
      </c>
    </row>
    <row r="27" spans="1:15" ht="12.75">
      <c r="A27" s="1" t="s">
        <v>349</v>
      </c>
      <c r="B27" s="39" t="s">
        <v>51</v>
      </c>
      <c r="C27" s="2">
        <v>54234.3739</v>
      </c>
      <c r="D27" s="1" t="s">
        <v>60</v>
      </c>
      <c r="E27" s="2">
        <f>VLOOKUP(C27,Active!C$21:E$59,3,FALSE)</f>
        <v>291.0111878161374</v>
      </c>
      <c r="H27" s="1">
        <v>19322</v>
      </c>
      <c r="I27" s="1">
        <v>-0.0168</v>
      </c>
      <c r="N27" s="1" t="s">
        <v>350</v>
      </c>
      <c r="O27" s="1" t="s">
        <v>351</v>
      </c>
    </row>
    <row r="28" spans="1:15" ht="12.75">
      <c r="A28" s="1" t="s">
        <v>349</v>
      </c>
      <c r="B28" s="39" t="s">
        <v>53</v>
      </c>
      <c r="C28" s="2">
        <v>54234.5152</v>
      </c>
      <c r="D28" s="1" t="s">
        <v>60</v>
      </c>
      <c r="E28" s="2">
        <f>VLOOKUP(C28,Active!C$21:E$59,3,FALSE)</f>
        <v>291.48731892236873</v>
      </c>
      <c r="H28" s="1">
        <v>19322</v>
      </c>
      <c r="I28" s="1">
        <v>-0.0245</v>
      </c>
      <c r="N28" s="1" t="s">
        <v>350</v>
      </c>
      <c r="O28" s="1" t="s">
        <v>351</v>
      </c>
    </row>
    <row r="29" spans="1:15" ht="12.75">
      <c r="A29" s="1" t="s">
        <v>352</v>
      </c>
      <c r="B29" s="39" t="s">
        <v>51</v>
      </c>
      <c r="C29" s="2">
        <v>54554.594</v>
      </c>
      <c r="D29" s="1" t="s">
        <v>340</v>
      </c>
      <c r="E29" s="2">
        <f>VLOOKUP(C29,Active!C$21:E$59,3,FALSE)</f>
        <v>1370.039853402266</v>
      </c>
      <c r="H29" s="1">
        <v>20401</v>
      </c>
      <c r="I29" s="1">
        <v>-0.0072</v>
      </c>
      <c r="N29" s="1" t="s">
        <v>353</v>
      </c>
      <c r="O29" s="1" t="s">
        <v>354</v>
      </c>
    </row>
    <row r="30" spans="1:15" ht="12.75">
      <c r="A30" s="1" t="s">
        <v>352</v>
      </c>
      <c r="B30" s="39" t="s">
        <v>53</v>
      </c>
      <c r="C30" s="2">
        <v>54594.4996</v>
      </c>
      <c r="D30" s="1" t="s">
        <v>60</v>
      </c>
      <c r="E30" s="2">
        <f>VLOOKUP(C30,Active!C$21:E$59,3,FALSE)</f>
        <v>1504.5076345235009</v>
      </c>
      <c r="H30" s="1">
        <v>20535</v>
      </c>
      <c r="I30" s="1">
        <v>-0.0172</v>
      </c>
      <c r="N30" s="1" t="s">
        <v>353</v>
      </c>
      <c r="O30" s="1" t="s">
        <v>354</v>
      </c>
    </row>
    <row r="31" spans="1:15" ht="12.75">
      <c r="A31" s="1" t="s">
        <v>355</v>
      </c>
      <c r="B31" s="39" t="s">
        <v>53</v>
      </c>
      <c r="C31" s="2">
        <v>55008.493</v>
      </c>
      <c r="D31" s="1" t="s">
        <v>340</v>
      </c>
      <c r="E31" s="2">
        <f>VLOOKUP(C31,Active!C$21:E$59,3,FALSE)</f>
        <v>2899.519209260582</v>
      </c>
      <c r="H31" s="1">
        <v>21930</v>
      </c>
      <c r="I31" s="1">
        <v>-0.0124</v>
      </c>
      <c r="N31" s="1" t="s">
        <v>356</v>
      </c>
      <c r="O31" s="1" t="s">
        <v>357</v>
      </c>
    </row>
    <row r="32" spans="1:15" ht="12.75">
      <c r="A32" s="1" t="s">
        <v>358</v>
      </c>
      <c r="B32" s="39" t="s">
        <v>53</v>
      </c>
      <c r="C32" s="2">
        <v>55294.5792</v>
      </c>
      <c r="D32" s="1" t="s">
        <v>68</v>
      </c>
      <c r="E32" s="2">
        <f>VLOOKUP(C32,Active!C$21:E$59,3,FALSE)</f>
        <v>3863.528684707643</v>
      </c>
      <c r="H32" s="1">
        <v>22894</v>
      </c>
      <c r="I32" s="1">
        <v>-0.0086</v>
      </c>
      <c r="N32" s="1" t="s">
        <v>359</v>
      </c>
      <c r="O32" s="1" t="s">
        <v>360</v>
      </c>
    </row>
    <row r="33" spans="1:15" ht="12.75">
      <c r="A33" s="1" t="s">
        <v>358</v>
      </c>
      <c r="B33" s="39" t="s">
        <v>53</v>
      </c>
      <c r="C33" s="2">
        <v>55607.6748</v>
      </c>
      <c r="D33" s="1" t="s">
        <v>68</v>
      </c>
      <c r="E33" s="2">
        <f>VLOOKUP(C33,Active!C$21:E$59,3,FALSE)</f>
        <v>4918.550300992474</v>
      </c>
      <c r="H33" s="1">
        <v>23949</v>
      </c>
      <c r="I33" s="1">
        <v>-0.0011</v>
      </c>
      <c r="N33" s="1" t="s">
        <v>359</v>
      </c>
      <c r="O33" s="1" t="s">
        <v>360</v>
      </c>
    </row>
    <row r="34" spans="1:15" ht="12.75">
      <c r="A34" s="1" t="s">
        <v>358</v>
      </c>
      <c r="B34" s="39" t="s">
        <v>53</v>
      </c>
      <c r="C34" s="2">
        <v>55989.6151</v>
      </c>
      <c r="D34" s="1" t="s">
        <v>60</v>
      </c>
      <c r="E34" s="2">
        <f>VLOOKUP(C34,Active!C$21:E$59,3,FALSE)</f>
        <v>6205.554246848995</v>
      </c>
      <c r="H34" s="1">
        <v>25236</v>
      </c>
      <c r="I34" s="1">
        <v>0.0013</v>
      </c>
      <c r="N34" s="1" t="s">
        <v>145</v>
      </c>
      <c r="O34" s="1" t="s">
        <v>361</v>
      </c>
    </row>
    <row r="35" spans="1:15" ht="12.75">
      <c r="A35" s="1" t="s">
        <v>358</v>
      </c>
      <c r="B35" s="39" t="s">
        <v>53</v>
      </c>
      <c r="C35" s="2">
        <v>56048.3773</v>
      </c>
      <c r="D35" s="1" t="s">
        <v>68</v>
      </c>
      <c r="E35" s="2" t="e">
        <f>VLOOKUP(C35,Active!C$21:E$59,3,FALSE)</f>
        <v>#N/A</v>
      </c>
      <c r="H35" s="1">
        <v>25434</v>
      </c>
      <c r="I35" s="1">
        <v>0.0039</v>
      </c>
      <c r="N35" s="1" t="s">
        <v>145</v>
      </c>
      <c r="O35" s="1" t="s">
        <v>361</v>
      </c>
    </row>
    <row r="36" spans="1:15" ht="12.75">
      <c r="A36" s="1" t="s">
        <v>358</v>
      </c>
      <c r="B36" s="39" t="s">
        <v>51</v>
      </c>
      <c r="C36" s="2">
        <v>56048.5211</v>
      </c>
      <c r="D36" s="1" t="s">
        <v>68</v>
      </c>
      <c r="E36" s="2" t="e">
        <f>VLOOKUP(C36,Active!C$21:E$59,3,FALSE)</f>
        <v>#N/A</v>
      </c>
      <c r="H36" s="1">
        <v>25435</v>
      </c>
      <c r="I36" s="1">
        <v>-0.0001</v>
      </c>
      <c r="N36" s="1" t="s">
        <v>145</v>
      </c>
      <c r="O36" s="1" t="s">
        <v>361</v>
      </c>
    </row>
    <row r="37" spans="1:15" ht="12.75">
      <c r="A37" s="1" t="s">
        <v>59</v>
      </c>
      <c r="B37" s="39" t="s">
        <v>53</v>
      </c>
      <c r="C37" s="2">
        <v>53460.2494</v>
      </c>
      <c r="D37" s="1" t="s">
        <v>60</v>
      </c>
      <c r="E37" s="2">
        <f>VLOOKUP(C37,Active!C$21:E$59,3,FALSE)</f>
        <v>-2317.5150297215205</v>
      </c>
      <c r="H37" s="1">
        <v>16713</v>
      </c>
      <c r="I37" s="1">
        <v>-0.0278</v>
      </c>
      <c r="N37" s="1" t="s">
        <v>362</v>
      </c>
      <c r="O37" s="1" t="s">
        <v>363</v>
      </c>
    </row>
    <row r="38" spans="1:15" ht="12.75">
      <c r="A38" s="1" t="s">
        <v>59</v>
      </c>
      <c r="B38" s="39" t="s">
        <v>51</v>
      </c>
      <c r="C38" s="2">
        <v>54546.2832</v>
      </c>
      <c r="D38" s="1" t="s">
        <v>64</v>
      </c>
      <c r="E38" s="2">
        <f>VLOOKUP(C38,Active!C$21:E$59,3,FALSE)</f>
        <v>1342.0353919897798</v>
      </c>
      <c r="H38" s="1">
        <v>20373</v>
      </c>
      <c r="I38" s="1">
        <v>-0.0085</v>
      </c>
      <c r="N38" s="1" t="s">
        <v>364</v>
      </c>
      <c r="O38" s="1" t="s">
        <v>365</v>
      </c>
    </row>
    <row r="39" spans="1:15" ht="12.75">
      <c r="A39" s="1" t="s">
        <v>67</v>
      </c>
      <c r="B39" s="39" t="s">
        <v>51</v>
      </c>
      <c r="C39" s="2">
        <v>55294.4353</v>
      </c>
      <c r="D39" s="1" t="s">
        <v>51</v>
      </c>
      <c r="E39" s="2">
        <f>VLOOKUP(C39,Active!C$21:E$59,3,FALSE)</f>
        <v>3863.043792519486</v>
      </c>
      <c r="H39" s="1">
        <v>22894</v>
      </c>
      <c r="I39" s="1">
        <v>-0.0035</v>
      </c>
      <c r="N39" s="1" t="s">
        <v>129</v>
      </c>
      <c r="O39" s="1" t="s">
        <v>366</v>
      </c>
    </row>
    <row r="40" spans="1:15" ht="12.75">
      <c r="A40" s="1" t="s">
        <v>67</v>
      </c>
      <c r="B40" s="39" t="s">
        <v>51</v>
      </c>
      <c r="C40" s="2">
        <v>55294.4353</v>
      </c>
      <c r="D40" s="1" t="s">
        <v>51</v>
      </c>
      <c r="E40" s="2">
        <f>VLOOKUP(C40,Active!C$21:E$59,3,FALSE)</f>
        <v>3863.043792519486</v>
      </c>
      <c r="H40" s="1">
        <v>22894</v>
      </c>
      <c r="I40" s="1">
        <v>-0.0035</v>
      </c>
      <c r="N40" s="1" t="s">
        <v>129</v>
      </c>
      <c r="O40" s="1" t="s">
        <v>367</v>
      </c>
    </row>
    <row r="41" spans="1:15" ht="12.75">
      <c r="A41" s="1" t="s">
        <v>67</v>
      </c>
      <c r="B41" s="39" t="s">
        <v>51</v>
      </c>
      <c r="C41" s="2">
        <v>55294.4365</v>
      </c>
      <c r="D41" s="1" t="s">
        <v>68</v>
      </c>
      <c r="E41" s="2">
        <f>VLOOKUP(C41,Active!C$21:E$59,3,FALSE)</f>
        <v>3863.04783609578</v>
      </c>
      <c r="H41" s="1">
        <v>22894</v>
      </c>
      <c r="I41" s="1">
        <v>-0.0023</v>
      </c>
      <c r="N41" s="1" t="s">
        <v>129</v>
      </c>
      <c r="O41" s="1" t="s">
        <v>366</v>
      </c>
    </row>
    <row r="42" spans="1:15" ht="12.75">
      <c r="A42" s="1" t="s">
        <v>67</v>
      </c>
      <c r="B42" s="39" t="s">
        <v>51</v>
      </c>
      <c r="C42" s="2">
        <v>55294.4365</v>
      </c>
      <c r="D42" s="1" t="s">
        <v>68</v>
      </c>
      <c r="E42" s="2">
        <f>VLOOKUP(C42,Active!C$21:E$59,3,FALSE)</f>
        <v>3863.04783609578</v>
      </c>
      <c r="H42" s="1">
        <v>22894</v>
      </c>
      <c r="I42" s="1">
        <v>-0.0023</v>
      </c>
      <c r="N42" s="1" t="s">
        <v>129</v>
      </c>
      <c r="O42" s="1" t="s">
        <v>367</v>
      </c>
    </row>
    <row r="43" spans="1:15" ht="12.75">
      <c r="A43" s="1" t="s">
        <v>67</v>
      </c>
      <c r="B43" s="39" t="s">
        <v>53</v>
      </c>
      <c r="C43" s="2">
        <v>55309.4193</v>
      </c>
      <c r="D43" s="1" t="s">
        <v>51</v>
      </c>
      <c r="E43" s="2">
        <f>VLOOKUP(C43,Active!C$21:E$59,3,FALSE)</f>
        <v>3913.534581589713</v>
      </c>
      <c r="H43" s="1">
        <v>22944</v>
      </c>
      <c r="I43" s="1">
        <v>-0.0068</v>
      </c>
      <c r="N43" s="1" t="s">
        <v>129</v>
      </c>
      <c r="O43" s="1" t="s">
        <v>366</v>
      </c>
    </row>
    <row r="44" spans="1:15" ht="12.75">
      <c r="A44" s="1" t="s">
        <v>67</v>
      </c>
      <c r="B44" s="39" t="s">
        <v>53</v>
      </c>
      <c r="C44" s="2">
        <v>55309.4193</v>
      </c>
      <c r="D44" s="1" t="s">
        <v>51</v>
      </c>
      <c r="E44" s="2">
        <f>VLOOKUP(C44,Active!C$21:E$59,3,FALSE)</f>
        <v>3913.534581589713</v>
      </c>
      <c r="H44" s="1">
        <v>22944</v>
      </c>
      <c r="I44" s="1">
        <v>-0.0068</v>
      </c>
      <c r="N44" s="1" t="s">
        <v>129</v>
      </c>
      <c r="O44" s="1" t="s">
        <v>367</v>
      </c>
    </row>
    <row r="45" spans="1:15" ht="12.75">
      <c r="A45" s="1" t="s">
        <v>67</v>
      </c>
      <c r="B45" s="39" t="s">
        <v>53</v>
      </c>
      <c r="C45" s="2">
        <v>55309.4202</v>
      </c>
      <c r="D45" s="1" t="s">
        <v>68</v>
      </c>
      <c r="E45" s="2">
        <f>VLOOKUP(C45,Active!C$21:E$59,3,FALSE)</f>
        <v>3913.537614271915</v>
      </c>
      <c r="H45" s="1">
        <v>22944</v>
      </c>
      <c r="I45" s="1">
        <v>-0.0059</v>
      </c>
      <c r="N45" s="1" t="s">
        <v>129</v>
      </c>
      <c r="O45" s="1" t="s">
        <v>366</v>
      </c>
    </row>
    <row r="46" spans="1:15" ht="12.75">
      <c r="A46" s="1" t="s">
        <v>67</v>
      </c>
      <c r="B46" s="39" t="s">
        <v>53</v>
      </c>
      <c r="C46" s="2">
        <v>55309.4202</v>
      </c>
      <c r="D46" s="1" t="s">
        <v>68</v>
      </c>
      <c r="E46" s="2">
        <f>VLOOKUP(C46,Active!C$21:E$59,3,FALSE)</f>
        <v>3913.537614271915</v>
      </c>
      <c r="H46" s="1">
        <v>22944</v>
      </c>
      <c r="I46" s="1">
        <v>-0.0059</v>
      </c>
      <c r="N46" s="1" t="s">
        <v>129</v>
      </c>
      <c r="O46" s="1" t="s">
        <v>367</v>
      </c>
    </row>
    <row r="47" spans="1:15" ht="12.75">
      <c r="A47" s="1" t="s">
        <v>67</v>
      </c>
      <c r="B47" s="39" t="s">
        <v>51</v>
      </c>
      <c r="C47" s="2">
        <v>55683.4984</v>
      </c>
      <c r="D47" s="1" t="s">
        <v>60</v>
      </c>
      <c r="E47" s="2" t="e">
        <f>VLOOKUP(C47,Active!C$21:E$59,3,FALSE)</f>
        <v>#N/A</v>
      </c>
      <c r="H47" s="1">
        <v>24205</v>
      </c>
      <c r="I47" s="1">
        <v>-0.0006</v>
      </c>
      <c r="N47" s="1" t="s">
        <v>368</v>
      </c>
      <c r="O47" s="1" t="s">
        <v>369</v>
      </c>
    </row>
    <row r="48" spans="1:15" ht="12.75">
      <c r="A48" s="1" t="s">
        <v>67</v>
      </c>
      <c r="B48" s="39" t="s">
        <v>51</v>
      </c>
      <c r="C48" s="2">
        <v>55683.4987</v>
      </c>
      <c r="D48" s="1" t="s">
        <v>68</v>
      </c>
      <c r="E48" s="2" t="e">
        <f>VLOOKUP(C48,Active!C$21:E$59,3,FALSE)</f>
        <v>#N/A</v>
      </c>
      <c r="H48" s="1">
        <v>24205</v>
      </c>
      <c r="I48" s="1">
        <v>-0.0003</v>
      </c>
      <c r="N48" s="1" t="s">
        <v>368</v>
      </c>
      <c r="O48" s="1" t="s">
        <v>369</v>
      </c>
    </row>
    <row r="49" spans="1:15" ht="12.75">
      <c r="A49" s="1" t="s">
        <v>67</v>
      </c>
      <c r="B49" s="39" t="s">
        <v>51</v>
      </c>
      <c r="C49" s="2">
        <v>56002.5244</v>
      </c>
      <c r="D49" s="1" t="s">
        <v>340</v>
      </c>
      <c r="E49" s="2" t="e">
        <f>VLOOKUP(C49,Active!C$21:E$59,3,FALSE)</f>
        <v>#N/A</v>
      </c>
      <c r="H49" s="1">
        <v>25280</v>
      </c>
      <c r="I49" s="1">
        <v>0.0019</v>
      </c>
      <c r="N49" s="1" t="s">
        <v>368</v>
      </c>
      <c r="O49" s="1" t="s">
        <v>370</v>
      </c>
    </row>
    <row r="50" spans="1:15" ht="12.75">
      <c r="A50" s="1" t="s">
        <v>371</v>
      </c>
      <c r="B50" s="39" t="s">
        <v>53</v>
      </c>
      <c r="C50" s="2">
        <v>56039.4704</v>
      </c>
      <c r="D50" s="1" t="s">
        <v>51</v>
      </c>
      <c r="E50" s="2" t="e">
        <f>VLOOKUP(C50,Active!C$21:E$59,3,FALSE)</f>
        <v>#N/A</v>
      </c>
      <c r="H50" s="1">
        <v>25404</v>
      </c>
      <c r="I50" s="1">
        <v>-0.0001</v>
      </c>
      <c r="N50" s="1" t="s">
        <v>372</v>
      </c>
      <c r="O50" s="1" t="s">
        <v>373</v>
      </c>
    </row>
    <row r="51" spans="1:15" ht="12.75">
      <c r="A51" s="1" t="s">
        <v>371</v>
      </c>
      <c r="B51" s="39" t="s">
        <v>53</v>
      </c>
      <c r="C51" s="2">
        <v>56039.4718</v>
      </c>
      <c r="D51" s="1" t="s">
        <v>60</v>
      </c>
      <c r="E51" s="2" t="e">
        <f>VLOOKUP(C51,Active!C$21:E$59,3,FALSE)</f>
        <v>#N/A</v>
      </c>
      <c r="H51" s="1">
        <v>25404</v>
      </c>
      <c r="I51" s="1">
        <v>0.0013</v>
      </c>
      <c r="N51" s="1" t="s">
        <v>372</v>
      </c>
      <c r="O51" s="1" t="s">
        <v>373</v>
      </c>
    </row>
    <row r="52" spans="1:15" ht="12.75">
      <c r="A52" s="1" t="s">
        <v>371</v>
      </c>
      <c r="B52" s="39" t="s">
        <v>53</v>
      </c>
      <c r="C52" s="2">
        <v>56039.4722</v>
      </c>
      <c r="D52" s="1" t="s">
        <v>68</v>
      </c>
      <c r="E52" s="2" t="e">
        <f>VLOOKUP(C52,Active!C$21:E$59,3,FALSE)</f>
        <v>#N/A</v>
      </c>
      <c r="H52" s="1">
        <v>25404</v>
      </c>
      <c r="I52" s="1">
        <v>0.0017</v>
      </c>
      <c r="N52" s="1" t="s">
        <v>372</v>
      </c>
      <c r="O52" s="1" t="s">
        <v>373</v>
      </c>
    </row>
    <row r="53" spans="1:15" ht="12.75">
      <c r="A53" s="1" t="s">
        <v>371</v>
      </c>
      <c r="B53" s="39" t="s">
        <v>53</v>
      </c>
      <c r="C53" s="2">
        <v>56039.4745</v>
      </c>
      <c r="D53" s="1" t="s">
        <v>88</v>
      </c>
      <c r="E53" s="2" t="e">
        <f>VLOOKUP(C53,Active!C$21:E$59,3,FALSE)</f>
        <v>#N/A</v>
      </c>
      <c r="H53" s="1">
        <v>25404</v>
      </c>
      <c r="I53" s="1">
        <v>0.004</v>
      </c>
      <c r="N53" s="1" t="s">
        <v>372</v>
      </c>
      <c r="O53" s="1" t="s">
        <v>373</v>
      </c>
    </row>
    <row r="54" spans="1:15" ht="12.75">
      <c r="A54" s="1" t="s">
        <v>67</v>
      </c>
      <c r="B54" s="39" t="s">
        <v>51</v>
      </c>
      <c r="C54" s="2">
        <v>56398.4004</v>
      </c>
      <c r="D54" s="1" t="s">
        <v>88</v>
      </c>
      <c r="E54" s="2" t="e">
        <f>VLOOKUP(C54,Active!C$21:E$59,3,FALSE)</f>
        <v>#N/A</v>
      </c>
      <c r="H54" s="1">
        <v>26614</v>
      </c>
      <c r="I54" s="1">
        <v>-0.0079</v>
      </c>
      <c r="N54" s="1" t="s">
        <v>368</v>
      </c>
      <c r="O54" s="1" t="s">
        <v>374</v>
      </c>
    </row>
    <row r="55" spans="1:15" ht="12.75">
      <c r="A55" s="1" t="s">
        <v>67</v>
      </c>
      <c r="B55" s="39" t="s">
        <v>51</v>
      </c>
      <c r="C55" s="2">
        <v>56398.4086</v>
      </c>
      <c r="D55" s="1" t="s">
        <v>60</v>
      </c>
      <c r="E55" s="2" t="e">
        <f>VLOOKUP(C55,Active!C$21:E$59,3,FALSE)</f>
        <v>#N/A</v>
      </c>
      <c r="H55" s="1">
        <v>26614</v>
      </c>
      <c r="I55" s="1">
        <v>0.0003</v>
      </c>
      <c r="N55" s="1" t="s">
        <v>368</v>
      </c>
      <c r="O55" s="1" t="s">
        <v>374</v>
      </c>
    </row>
    <row r="56" spans="1:15" ht="12.75">
      <c r="A56" s="1" t="s">
        <v>67</v>
      </c>
      <c r="B56" s="39" t="s">
        <v>51</v>
      </c>
      <c r="C56" s="2">
        <v>56398.4091</v>
      </c>
      <c r="D56" s="1" t="s">
        <v>68</v>
      </c>
      <c r="E56" s="2" t="e">
        <f>VLOOKUP(C56,Active!C$21:E$59,3,FALSE)</f>
        <v>#N/A</v>
      </c>
      <c r="H56" s="1">
        <v>26614</v>
      </c>
      <c r="I56" s="1">
        <v>0.0008</v>
      </c>
      <c r="N56" s="1" t="s">
        <v>368</v>
      </c>
      <c r="O56" s="1" t="s">
        <v>374</v>
      </c>
    </row>
    <row r="57" spans="1:15" ht="12.75">
      <c r="A57" s="1" t="s">
        <v>67</v>
      </c>
      <c r="B57" s="39" t="s">
        <v>51</v>
      </c>
      <c r="C57" s="2">
        <v>56398.4105</v>
      </c>
      <c r="D57" s="1" t="s">
        <v>51</v>
      </c>
      <c r="E57" s="2" t="e">
        <f>VLOOKUP(C57,Active!C$21:E$59,3,FALSE)</f>
        <v>#N/A</v>
      </c>
      <c r="H57" s="1">
        <v>26614</v>
      </c>
      <c r="I57" s="1">
        <v>0.0021</v>
      </c>
      <c r="N57" s="1" t="s">
        <v>368</v>
      </c>
      <c r="O57" s="1" t="s">
        <v>374</v>
      </c>
    </row>
  </sheetData>
  <sheetProtection selectLockedCells="1" selectUnlockedCells="1"/>
  <hyperlinks>
    <hyperlink ref="A3" r:id="rId1" display="http://var.astro.cz/ocgate/ocgate.php?star=OU+Ser&amp;submit=Submit&amp;lang=en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31" sqref="A31:IV31"/>
    </sheetView>
  </sheetViews>
  <sheetFormatPr defaultColWidth="10.28125" defaultRowHeight="12.75"/>
  <cols>
    <col min="1" max="1" width="14.421875" style="1" customWidth="1"/>
    <col min="2" max="2" width="5.140625" style="1" customWidth="1"/>
    <col min="3" max="3" width="11.8515625" style="1" customWidth="1"/>
    <col min="4" max="4" width="9.421875" style="1" customWidth="1"/>
    <col min="5" max="5" width="16.57421875" style="1" customWidth="1"/>
    <col min="6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10.57421875" style="1" customWidth="1"/>
    <col min="17" max="17" width="9.8515625" style="1" customWidth="1"/>
    <col min="18" max="16384" width="10.28125" style="1" customWidth="1"/>
  </cols>
  <sheetData>
    <row r="1" ht="20.25">
      <c r="A1" s="3" t="s">
        <v>0</v>
      </c>
    </row>
    <row r="2" spans="1:2" ht="12.75">
      <c r="A2" s="1" t="s">
        <v>3</v>
      </c>
      <c r="B2" s="1" t="s">
        <v>4</v>
      </c>
    </row>
    <row r="4" spans="1:4" ht="12.75">
      <c r="A4" s="6" t="s">
        <v>5</v>
      </c>
      <c r="C4" s="137" t="s">
        <v>6</v>
      </c>
      <c r="D4" s="8" t="s">
        <v>6</v>
      </c>
    </row>
    <row r="5" spans="1:4" ht="12.75">
      <c r="A5" s="9" t="s">
        <v>7</v>
      </c>
      <c r="B5"/>
      <c r="C5" s="27">
        <v>8</v>
      </c>
      <c r="D5" t="s">
        <v>8</v>
      </c>
    </row>
    <row r="6" ht="12.75">
      <c r="A6" s="6" t="s">
        <v>9</v>
      </c>
    </row>
    <row r="7" spans="1:4" ht="12.75">
      <c r="A7" s="1" t="s">
        <v>10</v>
      </c>
      <c r="C7" s="1">
        <v>48500.278</v>
      </c>
      <c r="D7" s="10" t="s">
        <v>11</v>
      </c>
    </row>
    <row r="8" spans="1:4" ht="12.75">
      <c r="A8" s="1" t="s">
        <v>12</v>
      </c>
      <c r="C8" s="1">
        <v>0.2967645</v>
      </c>
      <c r="D8" s="11">
        <v>5330</v>
      </c>
    </row>
    <row r="9" ht="12.75">
      <c r="E9"/>
    </row>
    <row r="10" spans="1:5" ht="12.75">
      <c r="A10"/>
      <c r="B10"/>
      <c r="C10" s="16" t="s">
        <v>15</v>
      </c>
      <c r="D10" s="16" t="s">
        <v>16</v>
      </c>
      <c r="E10"/>
    </row>
    <row r="11" spans="1:6" ht="12.75">
      <c r="A11" t="s">
        <v>17</v>
      </c>
      <c r="B11"/>
      <c r="C11">
        <f>INTERCEPT(G28:G991,F28:F991)</f>
        <v>-0.06264452746383697</v>
      </c>
      <c r="D11" s="19">
        <f>E11*F11</f>
        <v>1E-06</v>
      </c>
      <c r="E11" s="20">
        <v>1</v>
      </c>
      <c r="F11" s="5">
        <v>1E-06</v>
      </c>
    </row>
    <row r="12" spans="1:6" ht="12.75">
      <c r="A12" t="s">
        <v>18</v>
      </c>
      <c r="B12"/>
      <c r="C12">
        <f>SLOPE(G28:G991,F28:F991)</f>
        <v>3.884881178342732E-06</v>
      </c>
      <c r="D12" s="19">
        <f>E12*F12</f>
        <v>1E-07</v>
      </c>
      <c r="E12" s="21">
        <v>1</v>
      </c>
      <c r="F12" s="5">
        <v>1E-07</v>
      </c>
    </row>
    <row r="13" spans="1:6" ht="12.75">
      <c r="A13" t="s">
        <v>19</v>
      </c>
      <c r="B13"/>
      <c r="C13" s="39" t="s">
        <v>20</v>
      </c>
      <c r="D13" s="19">
        <f>E13*F13</f>
        <v>1E-12</v>
      </c>
      <c r="E13" s="22">
        <v>1</v>
      </c>
      <c r="F13" s="5">
        <v>1E-12</v>
      </c>
    </row>
    <row r="14" spans="1:5" ht="12.75">
      <c r="A14"/>
      <c r="B14"/>
      <c r="C14"/>
      <c r="D14"/>
      <c r="E14">
        <f>SUM(R28:R38)</f>
        <v>0.0004639866503768367</v>
      </c>
    </row>
    <row r="15" spans="1:5" ht="12.75">
      <c r="A15" s="25" t="s">
        <v>21</v>
      </c>
      <c r="B15"/>
      <c r="C15" s="138">
        <f>(C7+C11)+(C8+C12)*INT(MAX(F21:F3526))</f>
        <v>55607.52140499188</v>
      </c>
      <c r="D15" s="26" t="s">
        <v>24</v>
      </c>
      <c r="E15" s="139">
        <f ca="1">TODAY()+15018.5-B5/24</f>
        <v>59906.5</v>
      </c>
    </row>
    <row r="16" spans="1:5" ht="12.75">
      <c r="A16" s="25" t="s">
        <v>23</v>
      </c>
      <c r="B16"/>
      <c r="C16" s="138">
        <f>+C8+C12</f>
        <v>0.29676838488117835</v>
      </c>
      <c r="D16" s="26" t="s">
        <v>28</v>
      </c>
      <c r="E16" s="28">
        <f>ROUND(2*(E15-C15)/C16,0)/2+1</f>
        <v>14487</v>
      </c>
    </row>
    <row r="17" spans="1:5" ht="12.75">
      <c r="A17" s="26" t="s">
        <v>25</v>
      </c>
      <c r="B17"/>
      <c r="C17">
        <f>COUNT(C21:C2184)</f>
        <v>25</v>
      </c>
      <c r="D17" s="26" t="s">
        <v>30</v>
      </c>
      <c r="E17" s="34">
        <f>+C15+C16*E16-15018.5-C5/24</f>
        <v>44887.971663432174</v>
      </c>
    </row>
    <row r="18" spans="1:5" ht="12.75">
      <c r="A18" s="25" t="s">
        <v>375</v>
      </c>
      <c r="B18"/>
      <c r="C18" s="140">
        <f>+C15</f>
        <v>55607.52140499188</v>
      </c>
      <c r="D18" s="141">
        <f>+C16</f>
        <v>0.29676838488117835</v>
      </c>
      <c r="E18" s="142" t="s">
        <v>376</v>
      </c>
    </row>
    <row r="19" ht="12.75">
      <c r="A19" s="1">
        <f>COUNT(C21:C586)</f>
        <v>25</v>
      </c>
    </row>
    <row r="20" spans="1:17" ht="12.75">
      <c r="A20" s="16" t="s">
        <v>31</v>
      </c>
      <c r="B20" s="16" t="s">
        <v>32</v>
      </c>
      <c r="C20" s="16" t="s">
        <v>33</v>
      </c>
      <c r="D20" s="16" t="s">
        <v>34</v>
      </c>
      <c r="E20" s="16" t="s">
        <v>35</v>
      </c>
      <c r="F20" s="16" t="s">
        <v>1</v>
      </c>
      <c r="G20" s="16" t="s">
        <v>36</v>
      </c>
      <c r="H20" s="4" t="s">
        <v>50</v>
      </c>
      <c r="I20" s="35" t="s">
        <v>327</v>
      </c>
      <c r="J20" s="4" t="s">
        <v>339</v>
      </c>
      <c r="K20" s="4" t="s">
        <v>11</v>
      </c>
      <c r="L20" s="4" t="s">
        <v>346</v>
      </c>
      <c r="M20" s="4" t="s">
        <v>377</v>
      </c>
      <c r="N20" s="4" t="s">
        <v>43</v>
      </c>
      <c r="O20" s="4" t="s">
        <v>44</v>
      </c>
      <c r="P20" s="4" t="s">
        <v>2</v>
      </c>
      <c r="Q20" s="16" t="s">
        <v>45</v>
      </c>
    </row>
    <row r="21" spans="1:17" ht="12.75">
      <c r="A21" s="1" t="s">
        <v>50</v>
      </c>
      <c r="B21" s="39" t="s">
        <v>51</v>
      </c>
      <c r="C21" s="2">
        <v>48500.278</v>
      </c>
      <c r="D21" s="2" t="s">
        <v>20</v>
      </c>
      <c r="E21" s="1">
        <f aca="true" t="shared" si="0" ref="E21:E45">+(C21-C$7)/C$8</f>
        <v>0</v>
      </c>
      <c r="F21" s="1">
        <f aca="true" t="shared" si="1" ref="F21:F45">ROUND(2*E21,0)/2</f>
        <v>0</v>
      </c>
      <c r="G21" s="1">
        <v>0</v>
      </c>
      <c r="H21" s="10">
        <v>0</v>
      </c>
      <c r="Q21" s="40">
        <f aca="true" t="shared" si="2" ref="Q21:Q45">+C21-15018.5</f>
        <v>33481.778</v>
      </c>
    </row>
    <row r="22" spans="1:17" ht="12.75">
      <c r="A22" s="1" t="s">
        <v>52</v>
      </c>
      <c r="B22" s="39"/>
      <c r="C22" s="41">
        <v>52001.5056</v>
      </c>
      <c r="D22" s="2">
        <v>0.0002</v>
      </c>
      <c r="E22" s="1">
        <f t="shared" si="0"/>
        <v>11798.000097720578</v>
      </c>
      <c r="F22" s="1">
        <f t="shared" si="1"/>
        <v>11798</v>
      </c>
      <c r="G22" s="1">
        <f aca="true" t="shared" si="3" ref="G22:G45">+C22-(C$7+F22*C$8)</f>
        <v>2.8999995265621692E-05</v>
      </c>
      <c r="I22" s="1">
        <f>G22</f>
        <v>2.8999995265621692E-05</v>
      </c>
      <c r="Q22" s="40">
        <f t="shared" si="2"/>
        <v>36983.0056</v>
      </c>
    </row>
    <row r="23" spans="1:17" ht="12.75">
      <c r="A23" s="1" t="s">
        <v>52</v>
      </c>
      <c r="B23" s="39"/>
      <c r="C23" s="41">
        <v>52052.4003</v>
      </c>
      <c r="D23" s="2">
        <v>0.0003</v>
      </c>
      <c r="E23" s="1">
        <f t="shared" si="0"/>
        <v>11969.498710256796</v>
      </c>
      <c r="F23" s="1">
        <f t="shared" si="1"/>
        <v>11969.5</v>
      </c>
      <c r="G23" s="1">
        <f t="shared" si="3"/>
        <v>-0.0003827499967883341</v>
      </c>
      <c r="I23" s="1">
        <f>G23</f>
        <v>-0.0003827499967883341</v>
      </c>
      <c r="Q23" s="40">
        <f t="shared" si="2"/>
        <v>37033.9003</v>
      </c>
    </row>
    <row r="24" spans="1:17" s="43" customFormat="1" ht="12.75">
      <c r="A24" s="43" t="s">
        <v>50</v>
      </c>
      <c r="B24" s="44" t="s">
        <v>53</v>
      </c>
      <c r="C24" s="45">
        <v>52130.4683</v>
      </c>
      <c r="D24" s="45">
        <v>0.0004</v>
      </c>
      <c r="E24" s="43">
        <f t="shared" si="0"/>
        <v>12232.562520112757</v>
      </c>
      <c r="F24" s="43">
        <f t="shared" si="1"/>
        <v>12232.5</v>
      </c>
      <c r="G24" s="43">
        <f t="shared" si="3"/>
        <v>0.01855375000013737</v>
      </c>
      <c r="H24" s="43">
        <f>+G24</f>
        <v>0.01855375000013737</v>
      </c>
      <c r="Q24" s="46">
        <f t="shared" si="2"/>
        <v>37111.9683</v>
      </c>
    </row>
    <row r="25" spans="1:17" s="43" customFormat="1" ht="12.75">
      <c r="A25" s="43" t="s">
        <v>50</v>
      </c>
      <c r="B25" s="44" t="s">
        <v>53</v>
      </c>
      <c r="C25" s="45">
        <v>52133.436</v>
      </c>
      <c r="D25" s="45">
        <v>0.0009</v>
      </c>
      <c r="E25" s="43">
        <f t="shared" si="0"/>
        <v>12242.562705444901</v>
      </c>
      <c r="F25" s="43">
        <f t="shared" si="1"/>
        <v>12242.5</v>
      </c>
      <c r="G25" s="43">
        <f t="shared" si="3"/>
        <v>0.01860875000420492</v>
      </c>
      <c r="H25" s="43">
        <f>+G25</f>
        <v>0.01860875000420492</v>
      </c>
      <c r="Q25" s="46">
        <f t="shared" si="2"/>
        <v>37114.936</v>
      </c>
    </row>
    <row r="26" spans="1:17" s="43" customFormat="1" ht="12.75">
      <c r="A26" s="43" t="s">
        <v>50</v>
      </c>
      <c r="B26" s="44" t="s">
        <v>51</v>
      </c>
      <c r="C26" s="45">
        <v>52441.6112</v>
      </c>
      <c r="D26" s="45">
        <v>0.0008</v>
      </c>
      <c r="E26" s="43">
        <f t="shared" si="0"/>
        <v>13281.013059176556</v>
      </c>
      <c r="F26" s="43">
        <f t="shared" si="1"/>
        <v>13281</v>
      </c>
      <c r="G26" s="43">
        <f t="shared" si="3"/>
        <v>0.0038754999986849725</v>
      </c>
      <c r="H26" s="43">
        <f>+G26</f>
        <v>0.0038754999986849725</v>
      </c>
      <c r="Q26" s="46">
        <f t="shared" si="2"/>
        <v>37423.1112</v>
      </c>
    </row>
    <row r="27" spans="1:17" s="43" customFormat="1" ht="12.75">
      <c r="A27" s="43" t="s">
        <v>50</v>
      </c>
      <c r="B27" s="44" t="s">
        <v>53</v>
      </c>
      <c r="C27" s="45">
        <v>52476.4866</v>
      </c>
      <c r="D27" s="45">
        <v>0.0005</v>
      </c>
      <c r="E27" s="43">
        <f t="shared" si="0"/>
        <v>13398.531832479957</v>
      </c>
      <c r="F27" s="43">
        <f t="shared" si="1"/>
        <v>13398.5</v>
      </c>
      <c r="G27" s="43">
        <f t="shared" si="3"/>
        <v>0.009446749994822312</v>
      </c>
      <c r="H27" s="43">
        <f>+G27</f>
        <v>0.009446749994822312</v>
      </c>
      <c r="Q27" s="46">
        <f t="shared" si="2"/>
        <v>37457.9866</v>
      </c>
    </row>
    <row r="28" spans="1:18" s="43" customFormat="1" ht="12.75">
      <c r="A28" s="45" t="s">
        <v>54</v>
      </c>
      <c r="B28" s="44" t="s">
        <v>51</v>
      </c>
      <c r="C28" s="45">
        <v>52723.5251</v>
      </c>
      <c r="D28" s="45">
        <v>0.0002</v>
      </c>
      <c r="E28" s="43">
        <f t="shared" si="0"/>
        <v>14230.97135944495</v>
      </c>
      <c r="F28" s="43">
        <f t="shared" si="1"/>
        <v>14231</v>
      </c>
      <c r="G28" s="43">
        <f t="shared" si="3"/>
        <v>-0.00849949999974342</v>
      </c>
      <c r="K28" s="43">
        <f aca="true" t="shared" si="4" ref="K28:K33">+G28</f>
        <v>-0.00849949999974342</v>
      </c>
      <c r="O28" s="43">
        <f aca="true" t="shared" si="5" ref="O28:O45">+C$11+C$12*$F28</f>
        <v>-0.007358783414841551</v>
      </c>
      <c r="P28" s="42">
        <f aca="true" t="shared" si="6" ref="P28:P45">D$11+D$12*F28+D$13*F28^2</f>
        <v>0.0016266213609999998</v>
      </c>
      <c r="Q28" s="46">
        <f t="shared" si="2"/>
        <v>37705.0251</v>
      </c>
      <c r="R28" s="43">
        <f aca="true" t="shared" si="7" ref="R28:R45">+(P28-G28)^2</f>
        <v>0.00010253833381250417</v>
      </c>
    </row>
    <row r="29" spans="1:18" s="43" customFormat="1" ht="12.75">
      <c r="A29" s="49" t="s">
        <v>55</v>
      </c>
      <c r="B29" s="50" t="s">
        <v>51</v>
      </c>
      <c r="C29" s="49">
        <v>52745.4867</v>
      </c>
      <c r="D29" s="49">
        <v>0.0001</v>
      </c>
      <c r="E29" s="43">
        <f t="shared" si="0"/>
        <v>14304.974820101472</v>
      </c>
      <c r="F29" s="43">
        <f t="shared" si="1"/>
        <v>14305</v>
      </c>
      <c r="G29" s="43">
        <f t="shared" si="3"/>
        <v>-0.007472499994037207</v>
      </c>
      <c r="K29" s="43">
        <f t="shared" si="4"/>
        <v>-0.007472499994037207</v>
      </c>
      <c r="O29" s="43">
        <f t="shared" si="5"/>
        <v>-0.007071302207644188</v>
      </c>
      <c r="P29" s="42">
        <f t="shared" si="6"/>
        <v>0.0016361330249999998</v>
      </c>
      <c r="Q29" s="46">
        <f t="shared" si="2"/>
        <v>37726.9867</v>
      </c>
      <c r="R29" s="43">
        <f t="shared" si="7"/>
        <v>8.296719547549487E-05</v>
      </c>
    </row>
    <row r="30" spans="1:18" s="43" customFormat="1" ht="12.75">
      <c r="A30" s="49" t="s">
        <v>55</v>
      </c>
      <c r="B30" s="50" t="s">
        <v>53</v>
      </c>
      <c r="C30" s="49">
        <v>52746.5306</v>
      </c>
      <c r="D30" s="49">
        <v>0.0002</v>
      </c>
      <c r="E30" s="43">
        <f t="shared" si="0"/>
        <v>14308.49242412755</v>
      </c>
      <c r="F30" s="43">
        <f t="shared" si="1"/>
        <v>14308.5</v>
      </c>
      <c r="G30" s="43">
        <f t="shared" si="3"/>
        <v>-0.002248249998956453</v>
      </c>
      <c r="K30" s="43">
        <f t="shared" si="4"/>
        <v>-0.002248249998956453</v>
      </c>
      <c r="O30" s="43">
        <f t="shared" si="5"/>
        <v>-0.00705770512351999</v>
      </c>
      <c r="P30" s="42">
        <f t="shared" si="6"/>
        <v>0.00163658317225</v>
      </c>
      <c r="Q30" s="46">
        <f t="shared" si="2"/>
        <v>37728.0306</v>
      </c>
      <c r="R30" s="43">
        <f t="shared" si="7"/>
        <v>1.5091928768105985E-05</v>
      </c>
    </row>
    <row r="31" spans="1:18" s="43" customFormat="1" ht="12.75">
      <c r="A31" s="49" t="s">
        <v>55</v>
      </c>
      <c r="B31" s="50" t="s">
        <v>51</v>
      </c>
      <c r="C31" s="49">
        <v>52764.4808</v>
      </c>
      <c r="D31" s="49">
        <v>0.0002</v>
      </c>
      <c r="E31" s="43">
        <f t="shared" si="0"/>
        <v>14368.978769360889</v>
      </c>
      <c r="F31" s="43">
        <f t="shared" si="1"/>
        <v>14369</v>
      </c>
      <c r="G31" s="43">
        <f t="shared" si="3"/>
        <v>-0.006300500004726928</v>
      </c>
      <c r="K31" s="43">
        <f t="shared" si="4"/>
        <v>-0.006300500004726928</v>
      </c>
      <c r="O31" s="43">
        <f t="shared" si="5"/>
        <v>-0.006822669812230252</v>
      </c>
      <c r="P31" s="42">
        <f t="shared" si="6"/>
        <v>0.0016443681609999998</v>
      </c>
      <c r="Q31" s="46">
        <f t="shared" si="2"/>
        <v>37745.9808</v>
      </c>
      <c r="R31" s="43">
        <f t="shared" si="7"/>
        <v>6.312093017078116E-05</v>
      </c>
    </row>
    <row r="32" spans="1:18" s="43" customFormat="1" ht="12.75">
      <c r="A32" s="49" t="s">
        <v>55</v>
      </c>
      <c r="B32" s="50" t="s">
        <v>53</v>
      </c>
      <c r="C32" s="49">
        <v>52765.5212</v>
      </c>
      <c r="D32" s="49">
        <v>0.0001</v>
      </c>
      <c r="E32" s="43">
        <f t="shared" si="0"/>
        <v>14372.48457952351</v>
      </c>
      <c r="F32" s="43">
        <f t="shared" si="1"/>
        <v>14372.5</v>
      </c>
      <c r="G32" s="43">
        <f t="shared" si="3"/>
        <v>-0.004576249993988313</v>
      </c>
      <c r="K32" s="43">
        <f t="shared" si="4"/>
        <v>-0.004576249993988313</v>
      </c>
      <c r="O32" s="43">
        <f t="shared" si="5"/>
        <v>-0.006809072728106054</v>
      </c>
      <c r="P32" s="42">
        <f t="shared" si="6"/>
        <v>0.0016448187562499998</v>
      </c>
      <c r="Q32" s="46">
        <f t="shared" si="2"/>
        <v>37747.0212</v>
      </c>
      <c r="R32" s="43">
        <f t="shared" si="7"/>
        <v>3.8701696395191676E-05</v>
      </c>
    </row>
    <row r="33" spans="1:18" s="43" customFormat="1" ht="12.75">
      <c r="A33" s="49" t="s">
        <v>55</v>
      </c>
      <c r="B33" s="50" t="s">
        <v>53</v>
      </c>
      <c r="C33" s="49">
        <v>52766.4107</v>
      </c>
      <c r="D33" s="49">
        <v>0.0001</v>
      </c>
      <c r="E33" s="43">
        <f t="shared" si="0"/>
        <v>14375.481905686165</v>
      </c>
      <c r="F33" s="43">
        <f t="shared" si="1"/>
        <v>14375.5</v>
      </c>
      <c r="G33" s="43">
        <f t="shared" si="3"/>
        <v>-0.005369749997043982</v>
      </c>
      <c r="K33" s="43">
        <f t="shared" si="4"/>
        <v>-0.005369749997043982</v>
      </c>
      <c r="O33" s="43">
        <f t="shared" si="5"/>
        <v>-0.006797418084571023</v>
      </c>
      <c r="P33" s="42">
        <f t="shared" si="6"/>
        <v>0.0016452050002499997</v>
      </c>
      <c r="Q33" s="46">
        <f t="shared" si="2"/>
        <v>37747.9107</v>
      </c>
      <c r="R33" s="43">
        <f t="shared" si="7"/>
        <v>4.920959361405981E-05</v>
      </c>
    </row>
    <row r="34" spans="1:18" s="43" customFormat="1" ht="12.75">
      <c r="A34" s="49" t="s">
        <v>56</v>
      </c>
      <c r="B34" s="44" t="s">
        <v>53</v>
      </c>
      <c r="C34" s="45">
        <v>53094.3375</v>
      </c>
      <c r="D34" s="45">
        <v>0.0018</v>
      </c>
      <c r="E34" s="43">
        <f t="shared" si="0"/>
        <v>15480.488737702803</v>
      </c>
      <c r="F34" s="43">
        <f t="shared" si="1"/>
        <v>15480.5</v>
      </c>
      <c r="G34" s="43">
        <f t="shared" si="3"/>
        <v>-0.0033422499982407317</v>
      </c>
      <c r="J34" s="43">
        <f>+G34</f>
        <v>-0.0033422499982407317</v>
      </c>
      <c r="O34" s="43">
        <f t="shared" si="5"/>
        <v>-0.0025046243825023046</v>
      </c>
      <c r="P34" s="42">
        <f t="shared" si="6"/>
        <v>0.00178869588025</v>
      </c>
      <c r="Q34" s="46">
        <f t="shared" si="2"/>
        <v>38075.8375</v>
      </c>
      <c r="R34" s="43">
        <f t="shared" si="7"/>
        <v>2.6326605608001022E-05</v>
      </c>
    </row>
    <row r="35" spans="1:18" s="43" customFormat="1" ht="12.75">
      <c r="A35" s="51" t="s">
        <v>57</v>
      </c>
      <c r="B35" s="52" t="s">
        <v>51</v>
      </c>
      <c r="C35" s="53">
        <v>53100.7194</v>
      </c>
      <c r="D35" s="51">
        <v>0.0003</v>
      </c>
      <c r="E35" s="43">
        <f t="shared" si="0"/>
        <v>15501.993668380159</v>
      </c>
      <c r="F35" s="43">
        <f t="shared" si="1"/>
        <v>15502</v>
      </c>
      <c r="G35" s="43">
        <f t="shared" si="3"/>
        <v>-0.0018789999958244152</v>
      </c>
      <c r="K35" s="43">
        <f>+G35</f>
        <v>-0.0018789999958244152</v>
      </c>
      <c r="O35" s="43">
        <f t="shared" si="5"/>
        <v>-0.0024210994371679367</v>
      </c>
      <c r="P35" s="42">
        <f t="shared" si="6"/>
        <v>0.0017915120039999999</v>
      </c>
      <c r="Q35" s="46">
        <f t="shared" si="2"/>
        <v>38082.2194</v>
      </c>
      <c r="R35" s="43">
        <f t="shared" si="7"/>
        <v>1.3472658340855027E-05</v>
      </c>
    </row>
    <row r="36" spans="1:18" s="43" customFormat="1" ht="12.75">
      <c r="A36" s="48" t="s">
        <v>58</v>
      </c>
      <c r="B36" s="44" t="s">
        <v>51</v>
      </c>
      <c r="C36" s="45">
        <v>53420.9287</v>
      </c>
      <c r="D36" s="45">
        <v>0.0002</v>
      </c>
      <c r="E36" s="43">
        <f t="shared" si="0"/>
        <v>16580.995031413793</v>
      </c>
      <c r="F36" s="43">
        <f t="shared" si="1"/>
        <v>16581</v>
      </c>
      <c r="G36" s="43">
        <f t="shared" si="3"/>
        <v>-0.0014745000007678755</v>
      </c>
      <c r="K36" s="43">
        <f>+G36</f>
        <v>-0.0014745000007678755</v>
      </c>
      <c r="O36" s="43">
        <f t="shared" si="5"/>
        <v>0.0017706873542638751</v>
      </c>
      <c r="P36" s="42">
        <f t="shared" si="6"/>
        <v>0.001934029561</v>
      </c>
      <c r="Q36" s="46">
        <f t="shared" si="2"/>
        <v>38402.4287</v>
      </c>
      <c r="R36" s="43">
        <f t="shared" si="7"/>
        <v>1.1618073773445507E-05</v>
      </c>
    </row>
    <row r="37" spans="1:18" s="43" customFormat="1" ht="12.75">
      <c r="A37" s="45" t="s">
        <v>61</v>
      </c>
      <c r="B37" s="44" t="s">
        <v>51</v>
      </c>
      <c r="C37" s="45">
        <v>53840.857</v>
      </c>
      <c r="D37" s="45">
        <v>0.0004</v>
      </c>
      <c r="E37" s="43">
        <f t="shared" si="0"/>
        <v>17996.017043817592</v>
      </c>
      <c r="F37" s="43">
        <f t="shared" si="1"/>
        <v>17996</v>
      </c>
      <c r="G37" s="43">
        <f t="shared" si="3"/>
        <v>0.005058000002463814</v>
      </c>
      <c r="K37" s="43">
        <f>+G37</f>
        <v>0.005058000002463814</v>
      </c>
      <c r="O37" s="43">
        <f t="shared" si="5"/>
        <v>0.007267794221618842</v>
      </c>
      <c r="P37" s="42">
        <f t="shared" si="6"/>
        <v>0.0021244560159999998</v>
      </c>
      <c r="Q37" s="46">
        <f t="shared" si="2"/>
        <v>38822.357</v>
      </c>
      <c r="R37" s="43">
        <f t="shared" si="7"/>
        <v>8.605680320518006E-06</v>
      </c>
    </row>
    <row r="38" spans="1:18" s="43" customFormat="1" ht="12.75">
      <c r="A38" s="56" t="s">
        <v>62</v>
      </c>
      <c r="B38" s="44"/>
      <c r="C38" s="49">
        <v>54148.0127</v>
      </c>
      <c r="D38" s="45">
        <v>0.0002</v>
      </c>
      <c r="E38" s="43">
        <f t="shared" si="0"/>
        <v>19031.032013600012</v>
      </c>
      <c r="F38" s="43">
        <f t="shared" si="1"/>
        <v>19031</v>
      </c>
      <c r="G38" s="43">
        <f t="shared" si="3"/>
        <v>0.009500500003923662</v>
      </c>
      <c r="L38" s="43">
        <f>+G38</f>
        <v>0.009500500003923662</v>
      </c>
      <c r="O38" s="43">
        <f t="shared" si="5"/>
        <v>0.01128864624120357</v>
      </c>
      <c r="P38" s="42">
        <f t="shared" si="6"/>
        <v>0.002266278961</v>
      </c>
      <c r="Q38" s="46">
        <f t="shared" si="2"/>
        <v>39129.5127</v>
      </c>
      <c r="R38" s="43">
        <f t="shared" si="7"/>
        <v>5.2333954097879514E-05</v>
      </c>
    </row>
    <row r="39" spans="1:18" s="43" customFormat="1" ht="12.75">
      <c r="A39" s="143" t="s">
        <v>63</v>
      </c>
      <c r="B39" s="144" t="s">
        <v>51</v>
      </c>
      <c r="C39" s="143">
        <v>54234.3739</v>
      </c>
      <c r="D39" s="143">
        <v>0.0004</v>
      </c>
      <c r="E39" s="43">
        <f t="shared" si="0"/>
        <v>19322.041214498367</v>
      </c>
      <c r="F39" s="43">
        <f t="shared" si="1"/>
        <v>19322</v>
      </c>
      <c r="G39" s="43">
        <f t="shared" si="3"/>
        <v>0.012231000000610948</v>
      </c>
      <c r="K39" s="43">
        <f aca="true" t="shared" si="8" ref="K39:K45">+G39</f>
        <v>0.012231000000610948</v>
      </c>
      <c r="O39" s="43">
        <f t="shared" si="5"/>
        <v>0.012419146664101308</v>
      </c>
      <c r="P39" s="42">
        <f t="shared" si="6"/>
        <v>0.002306539684</v>
      </c>
      <c r="Q39" s="46">
        <f t="shared" si="2"/>
        <v>39215.8739</v>
      </c>
      <c r="R39" s="43">
        <f t="shared" si="7"/>
        <v>9.849491257598546E-05</v>
      </c>
    </row>
    <row r="40" spans="1:18" s="43" customFormat="1" ht="12.75">
      <c r="A40" s="143" t="s">
        <v>63</v>
      </c>
      <c r="B40" s="144" t="s">
        <v>53</v>
      </c>
      <c r="C40" s="143">
        <v>54234.5152</v>
      </c>
      <c r="D40" s="143">
        <v>0.0003</v>
      </c>
      <c r="E40" s="43">
        <f t="shared" si="0"/>
        <v>19322.517349615617</v>
      </c>
      <c r="F40" s="43">
        <f t="shared" si="1"/>
        <v>19322.5</v>
      </c>
      <c r="G40" s="43">
        <f t="shared" si="3"/>
        <v>0.005148750002263114</v>
      </c>
      <c r="K40" s="43">
        <f t="shared" si="8"/>
        <v>0.005148750002263114</v>
      </c>
      <c r="O40" s="43">
        <f t="shared" si="5"/>
        <v>0.012421089104690475</v>
      </c>
      <c r="P40" s="42">
        <f t="shared" si="6"/>
        <v>0.00230660900625</v>
      </c>
      <c r="Q40" s="46">
        <f t="shared" si="2"/>
        <v>39216.0152</v>
      </c>
      <c r="R40" s="43">
        <f t="shared" si="7"/>
        <v>8.077765441218415E-06</v>
      </c>
    </row>
    <row r="41" spans="1:18" ht="12.75">
      <c r="A41" s="143" t="s">
        <v>65</v>
      </c>
      <c r="B41" s="144" t="s">
        <v>51</v>
      </c>
      <c r="C41" s="143">
        <v>54554.594</v>
      </c>
      <c r="D41" s="143">
        <v>0.0001</v>
      </c>
      <c r="E41" s="43">
        <f t="shared" si="0"/>
        <v>20401.07897002505</v>
      </c>
      <c r="F41" s="43">
        <f t="shared" si="1"/>
        <v>20401</v>
      </c>
      <c r="G41" s="43">
        <f t="shared" si="3"/>
        <v>0.02343549999932293</v>
      </c>
      <c r="H41" s="43"/>
      <c r="I41" s="43"/>
      <c r="J41" s="43"/>
      <c r="K41" s="43">
        <f t="shared" si="8"/>
        <v>0.02343549999932293</v>
      </c>
      <c r="L41" s="43"/>
      <c r="M41" s="43"/>
      <c r="N41" s="43"/>
      <c r="O41" s="43">
        <f t="shared" si="5"/>
        <v>0.016610933455533106</v>
      </c>
      <c r="P41" s="42">
        <f t="shared" si="6"/>
        <v>0.002457300801</v>
      </c>
      <c r="Q41" s="46">
        <f t="shared" si="2"/>
        <v>39536.094</v>
      </c>
      <c r="R41" s="43">
        <f t="shared" si="7"/>
        <v>0.0004400848416045167</v>
      </c>
    </row>
    <row r="42" spans="1:18" ht="12.75">
      <c r="A42" s="143" t="s">
        <v>65</v>
      </c>
      <c r="B42" s="144" t="s">
        <v>53</v>
      </c>
      <c r="C42" s="143">
        <v>54594.4996</v>
      </c>
      <c r="D42" s="143">
        <v>0.0001</v>
      </c>
      <c r="E42" s="43">
        <f t="shared" si="0"/>
        <v>20535.547883928182</v>
      </c>
      <c r="F42" s="43">
        <f t="shared" si="1"/>
        <v>20535.5</v>
      </c>
      <c r="G42" s="43">
        <f t="shared" si="3"/>
        <v>0.014210250003088731</v>
      </c>
      <c r="H42" s="43"/>
      <c r="I42" s="43"/>
      <c r="J42" s="43"/>
      <c r="K42" s="43">
        <f t="shared" si="8"/>
        <v>0.014210250003088731</v>
      </c>
      <c r="L42" s="43"/>
      <c r="M42" s="43"/>
      <c r="N42" s="43"/>
      <c r="O42" s="43">
        <f t="shared" si="5"/>
        <v>0.017133449974020207</v>
      </c>
      <c r="P42" s="42">
        <f t="shared" si="6"/>
        <v>0.00247625676025</v>
      </c>
      <c r="Q42" s="46">
        <f t="shared" si="2"/>
        <v>39575.9996</v>
      </c>
      <c r="R42" s="43">
        <f t="shared" si="7"/>
        <v>0.000137686597422985</v>
      </c>
    </row>
    <row r="43" spans="1:18" s="43" customFormat="1" ht="12.75">
      <c r="A43" s="145" t="s">
        <v>66</v>
      </c>
      <c r="B43" s="146" t="s">
        <v>53</v>
      </c>
      <c r="C43" s="147">
        <v>55008.493</v>
      </c>
      <c r="D43" s="147">
        <v>0.015</v>
      </c>
      <c r="E43" s="43">
        <f t="shared" si="0"/>
        <v>21930.571210505314</v>
      </c>
      <c r="F43" s="43">
        <f t="shared" si="1"/>
        <v>21930.5</v>
      </c>
      <c r="G43" s="43">
        <f t="shared" si="3"/>
        <v>0.02113275000010617</v>
      </c>
      <c r="K43" s="43">
        <f t="shared" si="8"/>
        <v>0.02113275000010617</v>
      </c>
      <c r="O43" s="43">
        <f t="shared" si="5"/>
        <v>0.02255285921780832</v>
      </c>
      <c r="P43" s="42">
        <f t="shared" si="6"/>
        <v>0.00267499683025</v>
      </c>
      <c r="Q43" s="46">
        <f t="shared" si="2"/>
        <v>39989.993</v>
      </c>
      <c r="R43" s="43">
        <f t="shared" si="7"/>
        <v>0.00034068865207933553</v>
      </c>
    </row>
    <row r="44" spans="1:18" s="43" customFormat="1" ht="12.75">
      <c r="A44" s="148" t="s">
        <v>69</v>
      </c>
      <c r="B44" s="149" t="s">
        <v>53</v>
      </c>
      <c r="C44" s="150">
        <v>55294.5792</v>
      </c>
      <c r="D44" s="150">
        <v>0.0003</v>
      </c>
      <c r="E44" s="43">
        <f t="shared" si="0"/>
        <v>22894.588806949625</v>
      </c>
      <c r="F44" s="43">
        <f t="shared" si="1"/>
        <v>22894.5</v>
      </c>
      <c r="G44" s="43">
        <f t="shared" si="3"/>
        <v>0.026354749999882188</v>
      </c>
      <c r="K44" s="43">
        <f t="shared" si="8"/>
        <v>0.026354749999882188</v>
      </c>
      <c r="O44" s="43">
        <f t="shared" si="5"/>
        <v>0.026297884673730718</v>
      </c>
      <c r="P44" s="42">
        <f t="shared" si="6"/>
        <v>0.0028146081302499997</v>
      </c>
      <c r="Q44" s="46">
        <f t="shared" si="2"/>
        <v>40276.0792</v>
      </c>
      <c r="R44" s="43">
        <f t="shared" si="7"/>
        <v>0.0005541382792424104</v>
      </c>
    </row>
    <row r="45" spans="1:18" s="43" customFormat="1" ht="12.75">
      <c r="A45" s="148" t="s">
        <v>69</v>
      </c>
      <c r="B45" s="149" t="s">
        <v>53</v>
      </c>
      <c r="C45" s="150">
        <v>55607.6748</v>
      </c>
      <c r="D45" s="150">
        <v>0.0005</v>
      </c>
      <c r="E45" s="43">
        <f t="shared" si="0"/>
        <v>23949.61931093511</v>
      </c>
      <c r="F45" s="43">
        <f t="shared" si="1"/>
        <v>23949.5</v>
      </c>
      <c r="G45" s="43">
        <f t="shared" si="3"/>
        <v>0.03540725000493694</v>
      </c>
      <c r="K45" s="43">
        <f t="shared" si="8"/>
        <v>0.03540725000493694</v>
      </c>
      <c r="O45" s="43">
        <f t="shared" si="5"/>
        <v>0.030396434316882298</v>
      </c>
      <c r="P45" s="42">
        <f t="shared" si="6"/>
        <v>0.00296952855025</v>
      </c>
      <c r="Q45" s="46">
        <f t="shared" si="2"/>
        <v>40589.1748</v>
      </c>
      <c r="R45" s="43">
        <f t="shared" si="7"/>
        <v>0.0010522057731718576</v>
      </c>
    </row>
  </sheetData>
  <sheetProtection sheet="1" objects="1" scenarios="1"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2022-11-23T06:29:37Z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