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15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<sst xmlns="http://schemas.openxmlformats.org/spreadsheetml/2006/main" count="56" uniqueCount="53">
  <si>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</si>
  <si>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</si>
  <si>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</si>
  <si>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</si>
  <si>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</si>
  <si>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</si>
  <si>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</si>
  <si>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</si>
  <si>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</si>
  <si>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</si>
  <si>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</si>
  <si>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</si>
  <si>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</si>
  <si>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</si>
  <si>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</si>
  <si>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</si>
  <si>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</si>
  <si>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</si>
  <si>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</si>
  <si>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</si>
  <si>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</si>
  <si>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</si>
  <si>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</si>
  <si>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</si>
  <si>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</si>
  <si>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</si>
  <si>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</si>
  <si>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</si>
  <si>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</si>
  <si>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</si>
  <si>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</si>
  <si>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</si>
  <si>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</si>
  <si>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</si>
  <si>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</si>
  <si>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</si>
  <si>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</si>
  <si>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</si>
  <si>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</si>
  <si>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</si>
  <si>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</si>
  <si>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G0366-0196</t>
  </si>
  <si>
    <t>EW</t>
  </si>
  <si>
    <t>F21</t>
  </si>
  <si>
    <t>IBVS 5458</t>
  </si>
  <si>
    <t>IBVS 5992</t>
  </si>
  <si>
    <t>I</t>
  </si>
  <si>
    <t>Ser</t>
  </si>
  <si>
    <t>S2</t>
  </si>
  <si>
    <t>GSC 0366-0196</t>
  </si>
  <si>
    <t>not avail.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</si>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</sst>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0366-0196 -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0.0007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22080206"/>
        <c:axId val="64504127"/>
      </c:scatterChart>
      <c:valAx>
        <c:axId val="22080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4127"/>
        <c:crosses val="autoZero"/>
        <c:crossBetween val="midCat"/>
        <c:dispUnits/>
      </c:valAx>
      <c:valAx>
        <c:axId val="64504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2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49</v>
      </c>
      <c r="E1" s="30"/>
      <c r="F1" t="s">
        <v>41</v>
      </c>
    </row>
    <row r="2" spans="1:5" ht="12.75">
      <c r="A2" t="s">
        <v>24</v>
      </c>
      <c r="B2" t="s">
        <v>42</v>
      </c>
      <c r="C2" s="3"/>
      <c r="D2" s="3"/>
      <c r="E2" t="s">
        <v>47</v>
      </c>
    </row>
    <row r="3" ht="13.5" thickBot="1"/>
    <row r="4" spans="1:4" ht="14.25" thickBot="1" thickTop="1">
      <c r="A4" s="5" t="s">
        <v>0</v>
      </c>
      <c r="C4" s="8" t="s">
        <v>50</v>
      </c>
      <c r="D4" s="9" t="s">
        <v>50</v>
      </c>
    </row>
    <row r="6" ht="12.75">
      <c r="A6" s="5" t="s">
        <v>1</v>
      </c>
    </row>
    <row r="7" spans="1:4" ht="12.75">
      <c r="A7" t="s">
        <v>2</v>
      </c>
      <c r="C7">
        <v>55296.693068737535</v>
      </c>
      <c r="D7" s="33" t="s">
        <v>44</v>
      </c>
    </row>
    <row r="8" spans="1:4" ht="12.75">
      <c r="A8" t="s">
        <v>3</v>
      </c>
      <c r="C8">
        <v>0.2754625249420276</v>
      </c>
      <c r="D8" s="33" t="s">
        <v>44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-0.00014299616720601102</v>
      </c>
      <c r="D11" s="3"/>
      <c r="E11" s="12"/>
      <c r="F11" s="25" t="s">
        <v>43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9.86637376603141E-07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59906.81734884259</v>
      </c>
    </row>
    <row r="15" spans="1:5" ht="12.75">
      <c r="A15" s="14" t="s">
        <v>17</v>
      </c>
      <c r="B15" s="12"/>
      <c r="C15" s="15">
        <f>(C7+C11)+(C8+C12)*INT(MAX(F21:F3532))</f>
        <v>56038.79162593628</v>
      </c>
      <c r="D15" s="16" t="s">
        <v>40</v>
      </c>
      <c r="E15" s="17">
        <f>ROUND(2*(E14-$C$7)/$C$8,0)/2+E13</f>
        <v>16737</v>
      </c>
    </row>
    <row r="16" spans="1:5" ht="12.75">
      <c r="A16" s="18" t="s">
        <v>4</v>
      </c>
      <c r="B16" s="12"/>
      <c r="C16" s="19">
        <f>+C8+C12</f>
        <v>0.2754635115794042</v>
      </c>
      <c r="D16" s="16" t="s">
        <v>34</v>
      </c>
      <c r="E16" s="26">
        <f>ROUND(2*(E14-$C$15)/$C$16,0)/2+E13</f>
        <v>14043</v>
      </c>
    </row>
    <row r="17" spans="1:5" ht="13.5" thickBot="1">
      <c r="A17" s="16" t="s">
        <v>30</v>
      </c>
      <c r="B17" s="12"/>
      <c r="C17" s="12">
        <f>COUNT(C21:C2190)</f>
        <v>3</v>
      </c>
      <c r="D17" s="16" t="s">
        <v>35</v>
      </c>
      <c r="E17" s="20">
        <f>+$C$15+$C$16*E16-15018.5-$C$9/24</f>
        <v>44889.02155237919</v>
      </c>
    </row>
    <row r="18" spans="1:5" ht="14.25" thickBot="1" thickTop="1">
      <c r="A18" s="18" t="s">
        <v>5</v>
      </c>
      <c r="B18" s="12"/>
      <c r="C18" s="21">
        <f>+C15</f>
        <v>56038.79162593628</v>
      </c>
      <c r="D18" s="22">
        <f>+C16</f>
        <v>0.2754635115794042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38</v>
      </c>
    </row>
    <row r="21" spans="1:17" ht="12.75">
      <c r="A21" t="s">
        <v>44</v>
      </c>
      <c r="C21" s="10">
        <v>55296.693068737535</v>
      </c>
      <c r="D21" s="31">
        <v>0.0007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-0.00014299616720601102</v>
      </c>
      <c r="Q21" s="2">
        <f>+C21-15018.5</f>
        <v>40278.193068737535</v>
      </c>
    </row>
    <row r="22" spans="1:17" ht="12.75">
      <c r="A22" s="31" t="s">
        <v>45</v>
      </c>
      <c r="B22" s="32" t="s">
        <v>46</v>
      </c>
      <c r="C22" s="31">
        <v>55666.9156</v>
      </c>
      <c r="D22" s="31">
        <v>0.0004</v>
      </c>
      <c r="E22">
        <f>+(C22-C$7)/C$8</f>
        <v>1344.0032590290825</v>
      </c>
      <c r="F22">
        <f>ROUND(2*E22,0)/2</f>
        <v>1344</v>
      </c>
      <c r="G22">
        <f>+C22-(C$7+F22*C$8)</f>
        <v>0.0008977403776952997</v>
      </c>
      <c r="H22">
        <f>+G22</f>
        <v>0.0008977403776952997</v>
      </c>
      <c r="O22">
        <f>+C$11+C$12*$F22</f>
        <v>0.0011830444669486107</v>
      </c>
      <c r="Q22" s="2">
        <f>+C22-15018.5</f>
        <v>40648.4156</v>
      </c>
    </row>
    <row r="23" spans="1:17" ht="12.75">
      <c r="A23" s="34" t="s">
        <v>51</v>
      </c>
      <c r="B23" s="35" t="s">
        <v>52</v>
      </c>
      <c r="C23" s="34">
        <v>56038.9295</v>
      </c>
      <c r="D23" s="34">
        <v>0.0002</v>
      </c>
      <c r="E23">
        <f>+(C23-C$7)/C$8</f>
        <v>2694.5096485217737</v>
      </c>
      <c r="F23">
        <f>ROUND(2*E23,0)/2</f>
        <v>2694.5</v>
      </c>
      <c r="G23">
        <f>+C23-(C$7+F23*C$8)</f>
        <v>0.002657806166098453</v>
      </c>
      <c r="H23">
        <f>+G23</f>
        <v>0.002657806166098453</v>
      </c>
      <c r="O23">
        <f>+C$11+C$12*$F23</f>
        <v>0.0025154982440511527</v>
      </c>
      <c r="Q23" s="2">
        <f>+C23-15018.5</f>
        <v>41020.4295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2022-11-23T06:36:59Z</dcterms:modified>
  <cp:category/>
  <cp:version/>
  <cp:contentType/>
  <cp:contentStatus/>
</cp:coreProperties>
</file>