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7890" windowHeight="1371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<sst xmlns="http://schemas.openxmlformats.org/spreadsheetml/2006/main" count="60" uniqueCount="55">
  <si>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</si>
  <si>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</si>
  <si>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</si>
  <si>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</si>
  <si>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</si>
  <si>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</si>
  <si>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</si>
  <si>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</si>
  <si>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</si>
  <si>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</si>
  <si>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</si>
  <si>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</si>
  <si>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</si>
  <si>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</si>
  <si>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</si>
  <si>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</si>
  <si>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</si>
  <si>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</si>
  <si>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</si>
  <si>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</si>
  <si>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</si>
  <si>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</si>
  <si>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</si>
  <si>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</si>
  <si>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</si>
  <si>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</si>
  <si>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</si>
  <si>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</si>
  <si>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</si>
  <si>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</si>
  <si>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</si>
  <si>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</si>
  <si>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</si>
  <si>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</si>
  <si>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Next ToM</t>
  </si>
  <si>
    <t>Local time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</si>
  <si>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</si>
  <si>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</si>
  <si>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</si>
  <si>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</si>
  <si>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</si>
  <si>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</si>
  <si>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Constell:</t>
  </si>
  <si>
    <t>G2034-1670</t>
  </si>
  <si>
    <t>GSC 2034-1670</t>
  </si>
  <si>
    <t>G2034-1670_Ser.xls</t>
  </si>
  <si>
    <t>EW</t>
  </si>
  <si>
    <t>Ser</t>
  </si>
  <si>
    <t>VSX</t>
  </si>
  <si>
    <t>IBVS 5894</t>
  </si>
  <si>
    <t>II</t>
  </si>
  <si>
    <t>IBVS 6029</t>
  </si>
  <si>
    <t>IBVS 5945</t>
  </si>
  <si>
    <t>I</t>
  </si>
  <si>
    <t>IBVS 5992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</si>
</sst>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7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7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2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5" fillId="33" borderId="0" xfId="0" applyFont="1" applyFill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GSC 2034-1670 -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VSX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0.0004</c:v>
                  </c:pt>
                  <c:pt idx="2">
                    <c:v>0.0006</c:v>
                  </c:pt>
                  <c:pt idx="3">
                    <c:v>0.0001</c:v>
                  </c:pt>
                  <c:pt idx="4">
                    <c:v>0.0006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0.0004</c:v>
                  </c:pt>
                  <c:pt idx="2">
                    <c:v>0.0006</c:v>
                  </c:pt>
                  <c:pt idx="3">
                    <c:v>0.0001</c:v>
                  </c:pt>
                  <c:pt idx="4">
                    <c:v>0.0006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0.0006</c:v>
                  </c:pt>
                  <c:pt idx="3">
                    <c:v>0.0001</c:v>
                  </c:pt>
                  <c:pt idx="4">
                    <c:v>0.0006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0.0006</c:v>
                  </c:pt>
                  <c:pt idx="3">
                    <c:v>0.0001</c:v>
                  </c:pt>
                  <c:pt idx="4">
                    <c:v>0.0006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0.0006</c:v>
                  </c:pt>
                  <c:pt idx="3">
                    <c:v>0.0001</c:v>
                  </c:pt>
                  <c:pt idx="4">
                    <c:v>0.0006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0.0006</c:v>
                  </c:pt>
                  <c:pt idx="3">
                    <c:v>0.0001</c:v>
                  </c:pt>
                  <c:pt idx="4">
                    <c:v>0.0006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0.0006</c:v>
                  </c:pt>
                  <c:pt idx="3">
                    <c:v>0.0001</c:v>
                  </c:pt>
                  <c:pt idx="4">
                    <c:v>0.0006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0.0006</c:v>
                  </c:pt>
                  <c:pt idx="3">
                    <c:v>0.0001</c:v>
                  </c:pt>
                  <c:pt idx="4">
                    <c:v>0.0006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0.0006</c:v>
                  </c:pt>
                  <c:pt idx="3">
                    <c:v>0.0001</c:v>
                  </c:pt>
                  <c:pt idx="4">
                    <c:v>0.0006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0.0006</c:v>
                  </c:pt>
                  <c:pt idx="3">
                    <c:v>0.0001</c:v>
                  </c:pt>
                  <c:pt idx="4">
                    <c:v>0.0006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0.0006</c:v>
                  </c:pt>
                  <c:pt idx="3">
                    <c:v>0.0001</c:v>
                  </c:pt>
                  <c:pt idx="4">
                    <c:v>0.0006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0.0006</c:v>
                  </c:pt>
                  <c:pt idx="3">
                    <c:v>0.0001</c:v>
                  </c:pt>
                  <c:pt idx="4">
                    <c:v>0.0006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0.0006</c:v>
                  </c:pt>
                  <c:pt idx="3">
                    <c:v>0.0001</c:v>
                  </c:pt>
                  <c:pt idx="4">
                    <c:v>0.0006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0.0006</c:v>
                  </c:pt>
                  <c:pt idx="3">
                    <c:v>0.0001</c:v>
                  </c:pt>
                  <c:pt idx="4">
                    <c:v>0.0006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A!$R$21:$R$999</c:f>
              <c:numCache/>
            </c:numRef>
          </c:yVal>
          <c:smooth val="0"/>
        </c:ser>
        <c:axId val="2230638"/>
        <c:axId val="20075743"/>
      </c:scatterChart>
      <c:valAx>
        <c:axId val="22306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075743"/>
        <c:crosses val="autoZero"/>
        <c:crossBetween val="midCat"/>
        <c:dispUnits/>
      </c:valAx>
      <c:valAx>
        <c:axId val="200757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30638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0725"/>
          <c:y val="0.93375"/>
          <c:w val="0.744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0</xdr:rowOff>
    </xdr:from>
    <xdr:to>
      <xdr:col>16</xdr:col>
      <xdr:colOff>161925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829050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940"/>
  <sheetViews>
    <sheetView tabSelected="1" zoomScalePageLayoutView="0" workbookViewId="0" topLeftCell="A1">
      <selection activeCell="F2" sqref="F2"/>
    </sheetView>
  </sheetViews>
  <sheetFormatPr defaultColWidth="10.28125" defaultRowHeight="12.75"/>
  <cols>
    <col min="1" max="1" width="14.421875" style="0" customWidth="1"/>
    <col min="2" max="2" width="4.8515625" style="0" customWidth="1"/>
    <col min="3" max="3" width="11.8515625" style="0" customWidth="1"/>
    <col min="4" max="4" width="9.421875" style="0" customWidth="1"/>
    <col min="5" max="5" width="16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5" ht="20.25">
      <c r="A1" s="1" t="s">
        <v>44</v>
      </c>
      <c r="E1" t="s">
        <v>45</v>
      </c>
    </row>
    <row r="2" spans="1:6" ht="12.75">
      <c r="A2" t="s">
        <v>24</v>
      </c>
      <c r="B2" t="s">
        <v>46</v>
      </c>
      <c r="C2" s="31" t="s">
        <v>42</v>
      </c>
      <c r="D2" s="3" t="s">
        <v>47</v>
      </c>
      <c r="E2" s="32" t="s">
        <v>43</v>
      </c>
      <c r="F2" t="e">
        <v>#N/A</v>
      </c>
    </row>
    <row r="3" ht="13.5" thickBot="1"/>
    <row r="4" spans="1:4" ht="14.25" thickBot="1" thickTop="1">
      <c r="A4" s="5" t="s">
        <v>0</v>
      </c>
      <c r="C4" s="28" t="s">
        <v>41</v>
      </c>
      <c r="D4" s="29" t="s">
        <v>41</v>
      </c>
    </row>
    <row r="6" ht="12.75">
      <c r="A6" s="5" t="s">
        <v>1</v>
      </c>
    </row>
    <row r="7" spans="1:4" ht="12.75">
      <c r="A7" t="s">
        <v>2</v>
      </c>
      <c r="C7" s="8">
        <v>54272.555999999866</v>
      </c>
      <c r="D7" s="30" t="s">
        <v>48</v>
      </c>
    </row>
    <row r="8" spans="1:4" ht="12.75">
      <c r="A8" t="s">
        <v>3</v>
      </c>
      <c r="C8" s="8">
        <v>0.300944</v>
      </c>
      <c r="D8" s="30" t="s">
        <v>48</v>
      </c>
    </row>
    <row r="9" spans="1:5" ht="12.75">
      <c r="A9" s="9" t="s">
        <v>31</v>
      </c>
      <c r="B9" s="10"/>
      <c r="C9" s="11">
        <v>-9.5</v>
      </c>
      <c r="D9" s="10" t="s">
        <v>32</v>
      </c>
      <c r="E9" s="10"/>
    </row>
    <row r="10" spans="1:5" ht="13.5" thickBot="1">
      <c r="A10" s="10"/>
      <c r="B10" s="10"/>
      <c r="C10" s="4" t="s">
        <v>20</v>
      </c>
      <c r="D10" s="4" t="s">
        <v>21</v>
      </c>
      <c r="E10" s="10"/>
    </row>
    <row r="11" spans="1:7" ht="12.75">
      <c r="A11" s="10" t="s">
        <v>15</v>
      </c>
      <c r="B11" s="10"/>
      <c r="C11" s="22">
        <f ca="1">INTERCEPT(INDIRECT($G$11):G992,INDIRECT($F$11):F992)</f>
        <v>0.0004406746942303217</v>
      </c>
      <c r="D11" s="3"/>
      <c r="E11" s="10"/>
      <c r="F11" s="23" t="str">
        <f>"F"&amp;E19</f>
        <v>F21</v>
      </c>
      <c r="G11" s="24" t="str">
        <f>"G"&amp;E19</f>
        <v>G21</v>
      </c>
    </row>
    <row r="12" spans="1:5" ht="12.75">
      <c r="A12" s="10" t="s">
        <v>16</v>
      </c>
      <c r="B12" s="10"/>
      <c r="C12" s="22">
        <f ca="1">SLOPE(INDIRECT($G$11):G992,INDIRECT($F$11):F992)</f>
        <v>-1.95259271311701E-07</v>
      </c>
      <c r="D12" s="3"/>
      <c r="E12" s="10"/>
    </row>
    <row r="13" spans="1:5" ht="12.75">
      <c r="A13" s="10" t="s">
        <v>19</v>
      </c>
      <c r="B13" s="10"/>
      <c r="C13" s="3" t="s">
        <v>13</v>
      </c>
      <c r="D13" s="14" t="s">
        <v>38</v>
      </c>
      <c r="E13" s="11">
        <v>1</v>
      </c>
    </row>
    <row r="14" spans="1:5" ht="12.75">
      <c r="A14" s="10"/>
      <c r="B14" s="10"/>
      <c r="C14" s="10"/>
      <c r="D14" s="14" t="s">
        <v>33</v>
      </c>
      <c r="E14" s="15">
        <f ca="1">NOW()+15018.5+$C$9/24</f>
        <v>59906.81911643518</v>
      </c>
    </row>
    <row r="15" spans="1:5" ht="12.75">
      <c r="A15" s="12" t="s">
        <v>17</v>
      </c>
      <c r="B15" s="10"/>
      <c r="C15" s="13">
        <f>(C7+C11)+(C8+C12)*INT(MAX(F21:F3533))</f>
        <v>56036.68902406471</v>
      </c>
      <c r="D15" s="14" t="s">
        <v>39</v>
      </c>
      <c r="E15" s="15">
        <f>ROUND(2*(E14-$C$7)/$C$8,0)/2+E13</f>
        <v>18723</v>
      </c>
    </row>
    <row r="16" spans="1:5" ht="12.75">
      <c r="A16" s="16" t="s">
        <v>4</v>
      </c>
      <c r="B16" s="10"/>
      <c r="C16" s="17">
        <f>+C8+C12</f>
        <v>0.3009438047407287</v>
      </c>
      <c r="D16" s="14" t="s">
        <v>40</v>
      </c>
      <c r="E16" s="24">
        <f>ROUND(2*(E14-$C$15)/$C$16,0)/2+E13</f>
        <v>12861</v>
      </c>
    </row>
    <row r="17" spans="1:5" ht="13.5" thickBot="1">
      <c r="A17" s="14" t="s">
        <v>30</v>
      </c>
      <c r="B17" s="10"/>
      <c r="C17" s="10">
        <f>COUNT(C21:C2191)</f>
        <v>5</v>
      </c>
      <c r="D17" s="14" t="s">
        <v>34</v>
      </c>
      <c r="E17" s="18">
        <f>+$C$15+$C$16*E16-15018.5-$C$9/24</f>
        <v>44889.023130168556</v>
      </c>
    </row>
    <row r="18" spans="1:5" ht="14.25" thickBot="1" thickTop="1">
      <c r="A18" s="16" t="s">
        <v>5</v>
      </c>
      <c r="B18" s="10"/>
      <c r="C18" s="19">
        <f>+C15</f>
        <v>56036.68902406471</v>
      </c>
      <c r="D18" s="20">
        <f>+C16</f>
        <v>0.3009438047407287</v>
      </c>
      <c r="E18" s="21" t="s">
        <v>35</v>
      </c>
    </row>
    <row r="19" spans="1:19" ht="13.5" thickTop="1">
      <c r="A19" s="25" t="s">
        <v>36</v>
      </c>
      <c r="E19" s="26">
        <v>21</v>
      </c>
      <c r="S19">
        <f>SQRT(SUM(S21:S50)/(COUNT(S21:S50)-1))</f>
        <v>0.0007030201932292152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tr">
        <f>A21</f>
        <v>VSX</v>
      </c>
      <c r="I20" s="7" t="s">
        <v>29</v>
      </c>
      <c r="J20" s="7" t="s">
        <v>18</v>
      </c>
      <c r="K20" s="7" t="s">
        <v>25</v>
      </c>
      <c r="L20" s="7" t="s">
        <v>26</v>
      </c>
      <c r="M20" s="7" t="s">
        <v>27</v>
      </c>
      <c r="N20" s="7" t="s">
        <v>28</v>
      </c>
      <c r="O20" s="7" t="s">
        <v>23</v>
      </c>
      <c r="P20" s="6" t="s">
        <v>22</v>
      </c>
      <c r="Q20" s="4" t="s">
        <v>14</v>
      </c>
      <c r="R20" s="27" t="s">
        <v>37</v>
      </c>
    </row>
    <row r="21" spans="1:19" ht="12.75">
      <c r="A21" t="str">
        <f>D7</f>
        <v>VSX</v>
      </c>
      <c r="C21" s="8">
        <f>C$7</f>
        <v>54272.555999999866</v>
      </c>
      <c r="D21" s="8" t="s">
        <v>13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0.0004406746942303217</v>
      </c>
      <c r="Q21" s="2">
        <f>+C21-15018.5</f>
        <v>39254.055999999866</v>
      </c>
      <c r="S21">
        <f>+(O21-G21)^2</f>
        <v>1.9419418613498755E-07</v>
      </c>
    </row>
    <row r="22" spans="1:19" ht="12.75">
      <c r="A22" s="33" t="s">
        <v>49</v>
      </c>
      <c r="B22" s="34" t="s">
        <v>50</v>
      </c>
      <c r="C22" s="33">
        <v>54955.8499</v>
      </c>
      <c r="D22" s="33">
        <v>0.0004</v>
      </c>
      <c r="E22">
        <f>+(C22-C$7)/C$8</f>
        <v>2270.5018209372347</v>
      </c>
      <c r="F22">
        <f>ROUND(2*E22,0)/2</f>
        <v>2270.5</v>
      </c>
      <c r="G22">
        <f>+C22-(C$7+F22*C$8)</f>
        <v>0.0005480001345858909</v>
      </c>
      <c r="I22">
        <f>+G22</f>
        <v>0.0005480001345858909</v>
      </c>
      <c r="O22">
        <f>+C$11+C$12*$F22</f>
        <v>-2.6614812828953667E-06</v>
      </c>
      <c r="Q22" s="2">
        <f>+C22-15018.5</f>
        <v>39937.3499</v>
      </c>
      <c r="S22">
        <f>+(O22-G22)^2</f>
        <v>3.032282151912228E-07</v>
      </c>
    </row>
    <row r="23" spans="1:19" ht="12.75">
      <c r="A23" s="33" t="s">
        <v>52</v>
      </c>
      <c r="B23" s="34" t="s">
        <v>53</v>
      </c>
      <c r="C23" s="33">
        <v>55269.884</v>
      </c>
      <c r="D23" s="33">
        <v>0.0006</v>
      </c>
      <c r="E23">
        <f>+(C23-C$7)/C$8</f>
        <v>3313.9986176834636</v>
      </c>
      <c r="F23">
        <f>ROUND(2*E23,0)/2</f>
        <v>3314</v>
      </c>
      <c r="G23">
        <f>+C23-(C$7+F23*C$8)</f>
        <v>-0.0004159998643444851</v>
      </c>
      <c r="I23">
        <f>+G23</f>
        <v>-0.0004159998643444851</v>
      </c>
      <c r="O23">
        <f>+C$11+C$12*$F23</f>
        <v>-0.00020641453089665534</v>
      </c>
      <c r="Q23" s="2">
        <f>+C23-15018.5</f>
        <v>40251.384</v>
      </c>
      <c r="S23">
        <f>+(O23-G23)^2</f>
        <v>4.392601199643799E-08</v>
      </c>
    </row>
    <row r="24" spans="1:19" ht="12.75">
      <c r="A24" s="33" t="s">
        <v>54</v>
      </c>
      <c r="B24" s="34" t="s">
        <v>53</v>
      </c>
      <c r="C24" s="33">
        <v>55653.8894</v>
      </c>
      <c r="D24" s="33">
        <v>0.0001</v>
      </c>
      <c r="E24">
        <f>+(C24-C$7)/C$8</f>
        <v>4590.001462066478</v>
      </c>
      <c r="F24">
        <f>ROUND(2*E24,0)/2</f>
        <v>4590</v>
      </c>
      <c r="G24">
        <f>+C24-(C$7+F24*C$8)</f>
        <v>0.00044000013440381736</v>
      </c>
      <c r="I24">
        <f>+G24</f>
        <v>0.00044000013440381736</v>
      </c>
      <c r="O24">
        <f>+C$11+C$12*$F24</f>
        <v>-0.0004555653610903859</v>
      </c>
      <c r="Q24" s="2">
        <f>+C24-15018.5</f>
        <v>40635.3894</v>
      </c>
      <c r="S24">
        <f>+(O24-G24)^2</f>
        <v>8.020375567197778E-07</v>
      </c>
    </row>
    <row r="25" spans="1:19" ht="12.75">
      <c r="A25" s="35" t="s">
        <v>51</v>
      </c>
      <c r="B25" s="36" t="s">
        <v>50</v>
      </c>
      <c r="C25" s="35">
        <v>56036.8387</v>
      </c>
      <c r="D25" s="35">
        <v>0.0006</v>
      </c>
      <c r="E25">
        <f>+(C25-C$7)/C$8</f>
        <v>5862.495015684428</v>
      </c>
      <c r="F25">
        <f>ROUND(2*E25,0)/2</f>
        <v>5862.5</v>
      </c>
      <c r="G25">
        <f>+C25-(C$7+F25*C$8)</f>
        <v>-0.0014999998675193638</v>
      </c>
      <c r="I25">
        <f>+G25</f>
        <v>-0.0014999998675193638</v>
      </c>
      <c r="O25">
        <f>+C$11+C$12*$F25</f>
        <v>-0.0007040327838345253</v>
      </c>
      <c r="Q25" s="2">
        <f>+C25-15018.5</f>
        <v>41018.3387</v>
      </c>
      <c r="S25">
        <f>+(O25-G25)^2</f>
        <v>6.335635983097465E-07</v>
      </c>
    </row>
    <row r="26" spans="3:17" ht="12.75">
      <c r="C26" s="8"/>
      <c r="D26" s="8"/>
      <c r="Q26" s="2"/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2022-11-23T06:39:31Z</dcterms:modified>
  <cp:category/>
  <cp:version/>
  <cp:contentType/>
  <cp:contentStatus/>
</cp:coreProperties>
</file>