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<sst xmlns="http://schemas.openxmlformats.org/spreadsheetml/2006/main" count="53" uniqueCount="46">
  <si>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</si>
  <si>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</si>
  <si>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</si>
  <si>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</si>
  <si>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</si>
  <si>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</si>
  <si>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</si>
  <si>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</si>
  <si>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</si>
  <si>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</si>
  <si>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</si>
  <si>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</si>
  <si>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</si>
  <si>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</si>
  <si>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</si>
  <si>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</si>
  <si>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</si>
  <si>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</si>
  <si>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</si>
  <si>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</si>
  <si>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</si>
  <si>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</si>
  <si>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</si>
  <si>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</si>
  <si>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</si>
  <si>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</si>
  <si>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</si>
  <si>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</si>
  <si>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</si>
  <si>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</si>
  <si>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 5507</t>
  </si>
  <si>
    <t>I</t>
  </si>
  <si>
    <t>II</t>
  </si>
  <si>
    <t>IBVS</t>
  </si>
  <si>
    <t>EB</t>
  </si>
  <si>
    <t># of data points:</t>
  </si>
  <si>
    <t>V792 Sgr / gsc 6842-0235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</si>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</sst>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V792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A!$I$22:$I$999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  <c:min val="5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crossBetween val="midCat"/>
        <c:dispUnits/>
      </c:val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2975"/>
          <c:w val="0.73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V792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625"/>
          <c:w val="0.9067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A!$I$22:$I$999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0.0055</c:v>
                  </c:pt>
                  <c:pt idx="2">
                    <c:v>0.0066</c:v>
                  </c:pt>
                  <c:pt idx="3">
                    <c:v>0.023</c:v>
                  </c:pt>
                  <c:pt idx="4">
                    <c:v>0.014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crossBetween val="midCat"/>
        <c:dispUnits/>
      </c:valAx>
      <c:valAx>
        <c:axId val="2442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3"/>
          <c:w val="0.733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</xdr:rowOff>
    </xdr:from>
    <xdr:to>
      <xdr:col>15</xdr:col>
      <xdr:colOff>238125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9525" y="190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9991725" y="0"/>
        <a:ext cx="5905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25</v>
      </c>
      <c r="B2" s="11" t="s">
        <v>34</v>
      </c>
    </row>
    <row r="4" spans="1:4" ht="12.75">
      <c r="A4" s="6" t="s">
        <v>0</v>
      </c>
      <c r="C4" s="3">
        <v>28807.27</v>
      </c>
      <c r="D4" s="4">
        <v>3.930956</v>
      </c>
    </row>
    <row r="6" ht="12.75">
      <c r="A6" s="6" t="s">
        <v>1</v>
      </c>
    </row>
    <row r="7" spans="1:3" ht="12.75">
      <c r="A7" t="s">
        <v>2</v>
      </c>
      <c r="C7">
        <f>+C4</f>
        <v>28807.27</v>
      </c>
    </row>
    <row r="8" spans="1:3" ht="12.75">
      <c r="A8" t="s">
        <v>3</v>
      </c>
      <c r="C8">
        <f>+D4</f>
        <v>3.930956</v>
      </c>
    </row>
    <row r="9" spans="1:5" ht="12.75">
      <c r="A9" s="15" t="s">
        <v>37</v>
      </c>
      <c r="B9" s="16"/>
      <c r="C9" s="17">
        <v>-9.5</v>
      </c>
      <c r="D9" s="16" t="s">
        <v>38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7" ht="12.75">
      <c r="A11" s="16" t="s">
        <v>16</v>
      </c>
      <c r="B11" s="16"/>
      <c r="C11" s="29">
        <f ca="1">INTERCEPT(INDIRECT($G$11):G992,INDIRECT($F$11):F992)</f>
        <v>-1.977610914068173E-05</v>
      </c>
      <c r="D11" s="18"/>
      <c r="E11" s="16"/>
      <c r="F11" s="30" t="str">
        <f>"F"&amp;E19</f>
        <v>F21</v>
      </c>
      <c r="G11" s="31" t="str">
        <f>"G"&amp;E19</f>
        <v>G21</v>
      </c>
    </row>
    <row r="12" spans="1:5" ht="12.75">
      <c r="A12" s="16" t="s">
        <v>17</v>
      </c>
      <c r="B12" s="16"/>
      <c r="C12" s="29">
        <f ca="1">SLOPE(INDIRECT($G$11):G992,INDIRECT($F$11):F992)</f>
        <v>1.3163023595246034E-05</v>
      </c>
      <c r="D12" s="18"/>
      <c r="E12" s="16"/>
    </row>
    <row r="13" spans="1:5" ht="12.75">
      <c r="A13" s="16" t="s">
        <v>20</v>
      </c>
      <c r="B13" s="16"/>
      <c r="C13" s="18" t="s">
        <v>14</v>
      </c>
      <c r="D13" s="21" t="s">
        <v>43</v>
      </c>
      <c r="E13" s="17">
        <v>1</v>
      </c>
    </row>
    <row r="14" spans="1:5" ht="12.75">
      <c r="A14" s="16"/>
      <c r="B14" s="16"/>
      <c r="C14" s="16"/>
      <c r="D14" s="21" t="s">
        <v>39</v>
      </c>
      <c r="E14" s="22">
        <f ca="1">NOW()+15018.5+$C$9/24</f>
        <v>59906.85068946759</v>
      </c>
    </row>
    <row r="15" spans="1:5" ht="12.75">
      <c r="A15" s="19" t="s">
        <v>18</v>
      </c>
      <c r="B15" s="16"/>
      <c r="C15" s="20">
        <f>(C7+C11)+(C8+C12)*INT(MAX(F21:F3533))</f>
        <v>51429.997513424685</v>
      </c>
      <c r="D15" s="21" t="s">
        <v>44</v>
      </c>
      <c r="E15" s="22">
        <f>ROUND(2*(E14-$C$7)/$C$8,0)/2+E13</f>
        <v>7912.5</v>
      </c>
    </row>
    <row r="16" spans="1:5" ht="12.75">
      <c r="A16" s="23" t="s">
        <v>4</v>
      </c>
      <c r="B16" s="16"/>
      <c r="C16" s="24">
        <f>+C8+C12</f>
        <v>3.9309691630235952</v>
      </c>
      <c r="D16" s="21" t="s">
        <v>40</v>
      </c>
      <c r="E16" s="31">
        <f>ROUND(2*(E14-$C$15)/$C$16,0)/2+E13</f>
        <v>2157.5</v>
      </c>
    </row>
    <row r="17" spans="1:5" ht="13.5" thickBot="1">
      <c r="A17" s="21" t="s">
        <v>35</v>
      </c>
      <c r="B17" s="16"/>
      <c r="C17" s="16">
        <f>COUNT(C21:C2191)</f>
        <v>5</v>
      </c>
      <c r="D17" s="21" t="s">
        <v>41</v>
      </c>
      <c r="E17" s="25">
        <f>+$C$15+$C$16*E16-15018.5-$C$9/24</f>
        <v>44892.95931598143</v>
      </c>
    </row>
    <row r="18" spans="1:5" ht="12.75">
      <c r="A18" s="23" t="s">
        <v>5</v>
      </c>
      <c r="B18" s="16"/>
      <c r="C18" s="26">
        <f>+C15</f>
        <v>51429.997513424685</v>
      </c>
      <c r="D18" s="27">
        <f>+C16</f>
        <v>3.9309691630235952</v>
      </c>
      <c r="E18" s="28" t="s">
        <v>42</v>
      </c>
    </row>
    <row r="19" spans="1:5" ht="13.5" thickTop="1">
      <c r="A19" s="32" t="s">
        <v>45</v>
      </c>
      <c r="E19" s="33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33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f>+C4</f>
        <v>28807.27</v>
      </c>
      <c r="D21" s="12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-1.977610914068173E-05</v>
      </c>
      <c r="Q21" s="2">
        <f>+C21-15018.5</f>
        <v>13788.77</v>
      </c>
    </row>
    <row r="22" spans="1:17" ht="12.75">
      <c r="A22" s="9" t="s">
        <v>30</v>
      </c>
      <c r="B22" s="10" t="s">
        <v>31</v>
      </c>
      <c r="C22" s="13">
        <v>51296.35000000009</v>
      </c>
      <c r="D22" s="14">
        <v>0.0055</v>
      </c>
      <c r="E22">
        <f>+(C22-C$7)/C$8</f>
        <v>5721.020535462644</v>
      </c>
      <c r="F22">
        <f>ROUND(2*E22,0)/2</f>
        <v>5721</v>
      </c>
      <c r="G22">
        <f>+C22-(C$7+F22*C$8)</f>
        <v>0.08072400008677505</v>
      </c>
      <c r="I22">
        <f>+G22</f>
        <v>0.08072400008677505</v>
      </c>
      <c r="O22">
        <f>+C$11+C$12*$F22</f>
        <v>0.07528588187926188</v>
      </c>
      <c r="Q22" s="2">
        <f>+C22-15018.5</f>
        <v>36277.85000000009</v>
      </c>
    </row>
    <row r="23" spans="1:17" ht="12.75">
      <c r="A23" s="9" t="s">
        <v>30</v>
      </c>
      <c r="B23" s="10" t="s">
        <v>32</v>
      </c>
      <c r="C23" s="13">
        <v>51298.30109999981</v>
      </c>
      <c r="D23" s="14">
        <v>0.0066</v>
      </c>
      <c r="E23">
        <f>+(C23-C$7)/C$8</f>
        <v>5721.516877828143</v>
      </c>
      <c r="F23">
        <f>ROUND(2*E23,0)/2</f>
        <v>5721.5</v>
      </c>
      <c r="G23">
        <f>+C23-(C$7+F23*C$8)</f>
        <v>0.06634599980316125</v>
      </c>
      <c r="I23">
        <f>+G23</f>
        <v>0.06634599980316125</v>
      </c>
      <c r="O23">
        <f>+C$11+C$12*$F23</f>
        <v>0.07529246339105951</v>
      </c>
      <c r="Q23" s="2">
        <f>+C23-15018.5</f>
        <v>36279.80109999981</v>
      </c>
    </row>
    <row r="24" spans="1:17" ht="12.75">
      <c r="A24" s="9" t="s">
        <v>30</v>
      </c>
      <c r="B24" s="10" t="s">
        <v>31</v>
      </c>
      <c r="C24" s="13">
        <v>51430.003000000026</v>
      </c>
      <c r="D24" s="14">
        <v>0.023</v>
      </c>
      <c r="E24">
        <f>+(C24-C$7)/C$8</f>
        <v>5755.020661640584</v>
      </c>
      <c r="F24">
        <f>ROUND(2*E24,0)/2</f>
        <v>5755</v>
      </c>
      <c r="G24">
        <f>+C24-(C$7+F24*C$8)</f>
        <v>0.08122000002185814</v>
      </c>
      <c r="I24">
        <f>+G24</f>
        <v>0.08122000002185814</v>
      </c>
      <c r="O24">
        <f>+C$11+C$12*$F24</f>
        <v>0.07573342468150025</v>
      </c>
      <c r="Q24" s="2">
        <f>+C24-15018.5</f>
        <v>36411.503000000026</v>
      </c>
    </row>
    <row r="25" spans="1:17" ht="12.75">
      <c r="A25" s="9" t="s">
        <v>30</v>
      </c>
      <c r="B25" s="10" t="s">
        <v>32</v>
      </c>
      <c r="C25" s="13">
        <v>51431.96100000013</v>
      </c>
      <c r="D25" s="14">
        <v>0.014</v>
      </c>
      <c r="E25">
        <f>+(C25-C$7)/C$8</f>
        <v>5755.518759304385</v>
      </c>
      <c r="F25">
        <f>ROUND(2*E25,0)/2</f>
        <v>5755.5</v>
      </c>
      <c r="G25">
        <f>+C25-(C$7+F25*C$8)</f>
        <v>0.07374200012418441</v>
      </c>
      <c r="I25">
        <f>+G25</f>
        <v>0.07374200012418441</v>
      </c>
      <c r="O25">
        <f>+C$11+C$12*$F25</f>
        <v>0.07574000619329788</v>
      </c>
      <c r="Q25" s="2">
        <f>+C25-15018.5</f>
        <v>36413.46100000013</v>
      </c>
    </row>
    <row r="26" spans="1:17" ht="12.75">
      <c r="A26" s="34"/>
      <c r="B26" s="35"/>
      <c r="C26" s="34"/>
      <c r="D26" s="34"/>
      <c r="Q26" s="2"/>
    </row>
    <row r="27" spans="1:17" ht="12.75">
      <c r="A27" s="34"/>
      <c r="B27" s="35"/>
      <c r="C27" s="34"/>
      <c r="D27" s="34"/>
      <c r="Q27" s="2"/>
    </row>
    <row r="28" spans="1:17" ht="12.75">
      <c r="A28" s="34"/>
      <c r="B28" s="35"/>
      <c r="C28" s="34"/>
      <c r="D28" s="34"/>
      <c r="Q28" s="2"/>
    </row>
    <row r="29" spans="1:17" ht="12.75">
      <c r="A29" s="34"/>
      <c r="B29" s="35"/>
      <c r="C29" s="34"/>
      <c r="D29" s="34"/>
      <c r="Q29" s="2"/>
    </row>
    <row r="30" spans="3:17" ht="12.75">
      <c r="C30" s="12"/>
      <c r="D30" s="12"/>
      <c r="Q30" s="2"/>
    </row>
    <row r="31" spans="3:17" ht="12.75">
      <c r="C31" s="12"/>
      <c r="D31" s="12"/>
      <c r="Q31" s="2"/>
    </row>
    <row r="32" spans="3:17" ht="12.75">
      <c r="C32" s="12"/>
      <c r="D32" s="12"/>
      <c r="Q32" s="2"/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2022-11-23T07:24:59Z</dcterms:modified>
  <cp:category/>
  <cp:version/>
  <cp:contentType/>
  <cp:contentStatus/>
</cp:coreProperties>
</file>