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13_ncr:40009_{3E2FF960-5DAF-47A2-BD2F-7EAA0157CC19}" xr6:coauthVersionLast="47" xr6:coauthVersionMax="47" xr10:uidLastSave="{00000000-0000-0000-0000-000000000000}"/>
  <bookViews>
    <workbookView xWindow="13635" yWindow="495" windowWidth="13320" windowHeight="14565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35" i="1" l="1"/>
  <c r="F35" i="1"/>
  <c r="G35" i="1" s="1"/>
  <c r="K35" i="1" s="1"/>
  <c r="Q35" i="1"/>
  <c r="E34" i="1"/>
  <c r="F34" i="1" s="1"/>
  <c r="G34" i="1" s="1"/>
  <c r="K34" i="1" s="1"/>
  <c r="Q34" i="1"/>
  <c r="E31" i="1"/>
  <c r="F31" i="1" s="1"/>
  <c r="G31" i="1" s="1"/>
  <c r="K31" i="1" s="1"/>
  <c r="E32" i="1"/>
  <c r="F32" i="1" s="1"/>
  <c r="G32" i="1" s="1"/>
  <c r="K32" i="1" s="1"/>
  <c r="E33" i="1"/>
  <c r="F33" i="1" s="1"/>
  <c r="G33" i="1" s="1"/>
  <c r="K33" i="1" s="1"/>
  <c r="Q31" i="1"/>
  <c r="Q32" i="1"/>
  <c r="Q33" i="1"/>
  <c r="E28" i="1"/>
  <c r="F28" i="1" s="1"/>
  <c r="G28" i="1" s="1"/>
  <c r="K28" i="1" s="1"/>
  <c r="E29" i="1"/>
  <c r="F29" i="1" s="1"/>
  <c r="G29" i="1" s="1"/>
  <c r="K29" i="1" s="1"/>
  <c r="E30" i="1"/>
  <c r="F30" i="1" s="1"/>
  <c r="G30" i="1" s="1"/>
  <c r="K30" i="1" s="1"/>
  <c r="D9" i="1"/>
  <c r="C9" i="1"/>
  <c r="Q28" i="1"/>
  <c r="Q29" i="1"/>
  <c r="Q30" i="1"/>
  <c r="E27" i="1"/>
  <c r="F27" i="1" s="1"/>
  <c r="G27" i="1" s="1"/>
  <c r="K27" i="1" s="1"/>
  <c r="E22" i="1"/>
  <c r="F22" i="1" s="1"/>
  <c r="G22" i="1" s="1"/>
  <c r="K22" i="1" s="1"/>
  <c r="E23" i="1"/>
  <c r="F23" i="1" s="1"/>
  <c r="G23" i="1" s="1"/>
  <c r="K23" i="1" s="1"/>
  <c r="E24" i="1"/>
  <c r="F24" i="1" s="1"/>
  <c r="G24" i="1" s="1"/>
  <c r="K24" i="1" s="1"/>
  <c r="E25" i="1"/>
  <c r="F25" i="1" s="1"/>
  <c r="G25" i="1" s="1"/>
  <c r="K25" i="1" s="1"/>
  <c r="E26" i="1"/>
  <c r="F26" i="1" s="1"/>
  <c r="G26" i="1" s="1"/>
  <c r="K26" i="1" s="1"/>
  <c r="Q27" i="1"/>
  <c r="Q26" i="1"/>
  <c r="Q22" i="1"/>
  <c r="Q23" i="1"/>
  <c r="Q24" i="1"/>
  <c r="Q25" i="1"/>
  <c r="E21" i="1"/>
  <c r="F21" i="1" s="1"/>
  <c r="G21" i="1" s="1"/>
  <c r="K21" i="1" s="1"/>
  <c r="F16" i="1"/>
  <c r="F17" i="1" s="1"/>
  <c r="C17" i="1"/>
  <c r="Q21" i="1"/>
  <c r="C11" i="1"/>
  <c r="C12" i="1"/>
  <c r="O35" i="1" l="1"/>
  <c r="C16" i="1"/>
  <c r="D18" i="1" s="1"/>
  <c r="O33" i="1"/>
  <c r="O31" i="1"/>
  <c r="O27" i="1"/>
  <c r="O26" i="1"/>
  <c r="O22" i="1"/>
  <c r="O30" i="1"/>
  <c r="O24" i="1"/>
  <c r="O21" i="1"/>
  <c r="O25" i="1"/>
  <c r="O23" i="1"/>
  <c r="O29" i="1"/>
  <c r="O32" i="1"/>
  <c r="C15" i="1"/>
  <c r="O34" i="1"/>
  <c r="O28" i="1"/>
  <c r="C18" i="1" l="1"/>
  <c r="F18" i="1"/>
  <c r="F19" i="1" s="1"/>
</calcChain>
</file>

<file path=xl/sharedStrings.xml><?xml version="1.0" encoding="utf-8"?>
<sst xmlns="http://schemas.openxmlformats.org/spreadsheetml/2006/main" count="78" uniqueCount="59">
  <si>
    <t>JAVSO..44..164</t>
  </si>
  <si>
    <t>JAVSO..45..215</t>
  </si>
  <si>
    <t>PE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</si>
  <si>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</si>
  <si>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</si>
  <si>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</si>
  <si>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</si>
  <si>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</si>
  <si>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</si>
  <si>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</si>
  <si>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</si>
  <si>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</si>
  <si>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</si>
  <si>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</si>
  <si>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</si>
  <si>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</si>
  <si>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</si>
  <si>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</si>
  <si>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</si>
  <si>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</si>
  <si>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</si>
  <si>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</si>
  <si>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</si>
  <si>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</si>
  <si>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</si>
  <si>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</si>
  <si>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</si>
  <si>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</si>
  <si>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</si>
  <si>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</si>
  <si>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</si>
  <si>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</si>
  <si>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</si>
  <si>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</si>
  <si>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</si>
  <si>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</si>
  <si>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</si>
  <si>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</si>
  <si>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</si>
  <si>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</si>
  <si>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</si>
  <si>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</si>
  <si>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V1968 Sgr / GSC 6273-1245</t>
  </si>
  <si>
    <t>Kreiner</t>
  </si>
  <si>
    <t>not avail.</t>
  </si>
  <si>
    <t>J.M. Kreiner, 2004, Acta Astronomica, vol. 54, pp 207-210.</t>
  </si>
  <si>
    <t>JAVSO..36..186</t>
  </si>
  <si>
    <t>I</t>
  </si>
  <si>
    <t>JAVSO..38...85</t>
  </si>
  <si>
    <t>JAVSO..39...94</t>
  </si>
  <si>
    <t>JAVSO..41..122</t>
  </si>
  <si>
    <t>JAVSO..42..426</t>
  </si>
  <si>
    <t>EA</t>
  </si>
  <si>
    <t>vis</t>
  </si>
  <si>
    <t>JAVSO..46..184</t>
  </si>
  <si>
    <t>JAVSO..47..263</t>
  </si>
  <si>
    <t>JAVSO..48..256</t>
  </si>
  <si>
    <t>JAVSO 49, 256</t>
  </si>
  <si>
    <t>JAAVSO, 50, 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</si>
</sst>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_);\(&quot;$&quot;#,##0\)"/>
    <numFmt numFmtId="172" formatCode="0.00000"/>
  </numFmts>
  <fonts count="35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48">
    <xf numFmtId="0" fontId="0" fillId="0" borderId="0">
      <alignment vertical="top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3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33" fillId="0" borderId="0" applyFont="0" applyFill="0" applyBorder="0" applyAlignment="0" applyProtection="0"/>
    <xf numFmtId="0" fontId="2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5" fillId="0" borderId="0"/>
    <xf numFmtId="0" fontId="15" fillId="0" borderId="0"/>
    <xf numFmtId="0" fontId="15" fillId="23" borderId="5" applyNumberFormat="0" applyFont="0" applyAlignment="0" applyProtection="0"/>
    <xf numFmtId="0" fontId="28" fillId="20" borderId="6" applyNumberFormat="0" applyAlignment="0" applyProtection="0"/>
    <xf numFmtId="0" fontId="29" fillId="0" borderId="0" applyNumberFormat="0" applyFill="0" applyBorder="0" applyAlignment="0" applyProtection="0"/>
    <xf numFmtId="0" fontId="33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50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/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>
      <alignment vertical="top"/>
    </xf>
    <xf numFmtId="0" fontId="0" fillId="0" borderId="0" xfId="0">
      <alignment vertical="top"/>
    </xf>
    <xf numFmtId="0" fontId="12" fillId="0" borderId="0" xfId="0" applyFont="1">
      <alignment vertical="top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0" fontId="6" fillId="0" borderId="0" xfId="0" applyFont="1">
      <alignment vertical="top"/>
    </xf>
    <xf numFmtId="0" fontId="9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13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4" fillId="0" borderId="8" xfId="0" applyFont="1" applyFill="1" applyBorder="1" applyAlignment="1">
      <alignment horizontal="center"/>
    </xf>
    <xf numFmtId="0" fontId="15" fillId="0" borderId="5" xfId="0" applyFont="1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5" xfId="0" applyFont="1" applyFill="1" applyBorder="1">
      <alignment vertical="top"/>
    </xf>
    <xf numFmtId="0" fontId="13" fillId="0" borderId="5" xfId="0" applyFont="1" applyBorder="1" applyAlignment="1">
      <alignment vertical="center"/>
    </xf>
    <xf numFmtId="0" fontId="16" fillId="0" borderId="0" xfId="0" applyFont="1">
      <alignment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/>
    <xf numFmtId="0" fontId="31" fillId="0" borderId="0" xfId="41" applyFont="1" applyAlignment="1">
      <alignment horizontal="left" vertical="center"/>
    </xf>
    <xf numFmtId="0" fontId="31" fillId="0" borderId="0" xfId="41" applyFont="1" applyAlignment="1">
      <alignment horizontal="center" vertical="center"/>
    </xf>
    <xf numFmtId="0" fontId="31" fillId="0" borderId="0" xfId="42" applyFont="1" applyAlignment="1">
      <alignment horizontal="left" vertical="center"/>
    </xf>
    <xf numFmtId="0" fontId="31" fillId="0" borderId="0" xfId="42" applyFont="1" applyAlignment="1">
      <alignment horizontal="center" vertical="center"/>
    </xf>
    <xf numFmtId="0" fontId="32" fillId="0" borderId="0" xfId="0" applyFont="1">
      <alignment vertical="top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41" applyFont="1"/>
    <xf numFmtId="0" fontId="32" fillId="0" borderId="0" xfId="41" applyFont="1" applyAlignment="1">
      <alignment horizontal="center"/>
    </xf>
    <xf numFmtId="0" fontId="32" fillId="0" borderId="0" xfId="41" applyFont="1" applyAlignment="1">
      <alignment horizontal="left"/>
    </xf>
    <xf numFmtId="0" fontId="32" fillId="0" borderId="0" xfId="0" applyFont="1" applyAlignment="1"/>
    <xf numFmtId="0" fontId="34" fillId="0" borderId="0" xfId="0" applyFont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172" fontId="34" fillId="0" borderId="0" xfId="0" applyNumberFormat="1" applyFont="1" applyAlignment="1">
      <alignment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/>
    <cellStyle name="Currency0" xfId="29"/>
    <cellStyle name="Date" xfId="30"/>
    <cellStyle name="Explanatory Text" xfId="31" builtinId="53" customBuiltin="1"/>
    <cellStyle name="Fixed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/>
    <cellStyle name="Normal_A_1" xfId="42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V1968 Sgr - O-C Diagr.</a:t>
            </a:r>
          </a:p>
        </c:rich>
      </c:tx>
      <c:layout>
        <c:manualLayout>
          <c:xMode val="edge"/>
          <c:yMode val="edge"/>
          <c:x val="0.36992481203007521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14285714285"/>
          <c:y val="0.14035127795846455"/>
          <c:w val="0.81052631578947365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Active!$D$21:$D$237</c:f>
                <c:numCache>
                  <c:formatCode>General</c:formatCode>
                  <c:ptCount val="217"/>
                  <c:pt idx="0">
                    <c:v>0</c:v>
                  </c:pt>
                  <c:pt idx="1">
                    <c:v>5.0000000000000001E-4</c:v>
                  </c:pt>
                  <c:pt idx="2">
                    <c:v>5.0000000000000001E-4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1E-4</c:v>
                  </c:pt>
                  <c:pt idx="8">
                    <c:v>2.0000000000000001E-4</c:v>
                  </c:pt>
                  <c:pt idx="9">
                    <c:v>2.9999999999999997E-4</c:v>
                  </c:pt>
                  <c:pt idx="10">
                    <c:v>2.9999999999999997E-4</c:v>
                  </c:pt>
                  <c:pt idx="11">
                    <c:v>2.9999999999999997E-4</c:v>
                  </c:pt>
                  <c:pt idx="12">
                    <c:v>4.0000000000000002E-4</c:v>
                  </c:pt>
                  <c:pt idx="13">
                    <c:v>4.0000000000000002E-4</c:v>
                  </c:pt>
                  <c:pt idx="14">
                    <c:v>4.0000000000000002E-4</c:v>
                  </c:pt>
                </c:numCache>
              </c:numRef>
            </c:plus>
            <c:minus>
              <c:numRef>
                <c:f>Active!$D$21:$D$237</c:f>
                <c:numCache>
                  <c:formatCode>General</c:formatCode>
                  <c:ptCount val="217"/>
                  <c:pt idx="0">
                    <c:v>0</c:v>
                  </c:pt>
                  <c:pt idx="1">
                    <c:v>5.0000000000000001E-4</c:v>
                  </c:pt>
                  <c:pt idx="2">
                    <c:v>5.0000000000000001E-4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1E-4</c:v>
                  </c:pt>
                  <c:pt idx="8">
                    <c:v>2.0000000000000001E-4</c:v>
                  </c:pt>
                  <c:pt idx="9">
                    <c:v>2.9999999999999997E-4</c:v>
                  </c:pt>
                  <c:pt idx="10">
                    <c:v>2.9999999999999997E-4</c:v>
                  </c:pt>
                  <c:pt idx="11">
                    <c:v>2.9999999999999997E-4</c:v>
                  </c:pt>
                  <c:pt idx="12">
                    <c:v>4.0000000000000002E-4</c:v>
                  </c:pt>
                  <c:pt idx="13">
                    <c:v>4.0000000000000002E-4</c:v>
                  </c:pt>
                  <c:pt idx="14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0</c:v>
                </c:pt>
                <c:pt idx="1">
                  <c:v>3712</c:v>
                </c:pt>
                <c:pt idx="2">
                  <c:v>3820</c:v>
                </c:pt>
                <c:pt idx="3">
                  <c:v>4454</c:v>
                </c:pt>
                <c:pt idx="4">
                  <c:v>5116</c:v>
                </c:pt>
                <c:pt idx="5">
                  <c:v>6345</c:v>
                </c:pt>
                <c:pt idx="6">
                  <c:v>7790</c:v>
                </c:pt>
                <c:pt idx="7">
                  <c:v>8390</c:v>
                </c:pt>
                <c:pt idx="8">
                  <c:v>8921</c:v>
                </c:pt>
                <c:pt idx="9">
                  <c:v>9633</c:v>
                </c:pt>
                <c:pt idx="10">
                  <c:v>10304</c:v>
                </c:pt>
                <c:pt idx="11">
                  <c:v>10998</c:v>
                </c:pt>
                <c:pt idx="12">
                  <c:v>11639</c:v>
                </c:pt>
                <c:pt idx="13">
                  <c:v>12209</c:v>
                </c:pt>
                <c:pt idx="14">
                  <c:v>12942</c:v>
                </c:pt>
              </c:numCache>
            </c:numRef>
          </c:xVal>
          <c:yVal>
            <c:numRef>
              <c:f>Active!$H$21:$H$997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36-4BA7-90FE-C37DA2995566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5.0000000000000001E-4</c:v>
                  </c:pt>
                  <c:pt idx="2">
                    <c:v>5.0000000000000001E-4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1E-4</c:v>
                  </c:pt>
                  <c:pt idx="8">
                    <c:v>2.0000000000000001E-4</c:v>
                  </c:pt>
                  <c:pt idx="9">
                    <c:v>2.9999999999999997E-4</c:v>
                  </c:pt>
                  <c:pt idx="10">
                    <c:v>2.9999999999999997E-4</c:v>
                  </c:pt>
                  <c:pt idx="11">
                    <c:v>2.9999999999999997E-4</c:v>
                  </c:pt>
                  <c:pt idx="12">
                    <c:v>4.0000000000000002E-4</c:v>
                  </c:pt>
                  <c:pt idx="13">
                    <c:v>4.0000000000000002E-4</c:v>
                  </c:pt>
                  <c:pt idx="14">
                    <c:v>4.0000000000000002E-4</c:v>
                  </c:pt>
                </c:numCache>
              </c:numRef>
            </c:plus>
            <c:minus>
              <c:numRef>
                <c:f>Active!$D$21:$D$997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5.0000000000000001E-4</c:v>
                  </c:pt>
                  <c:pt idx="2">
                    <c:v>5.0000000000000001E-4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1E-4</c:v>
                  </c:pt>
                  <c:pt idx="8">
                    <c:v>2.0000000000000001E-4</c:v>
                  </c:pt>
                  <c:pt idx="9">
                    <c:v>2.9999999999999997E-4</c:v>
                  </c:pt>
                  <c:pt idx="10">
                    <c:v>2.9999999999999997E-4</c:v>
                  </c:pt>
                  <c:pt idx="11">
                    <c:v>2.9999999999999997E-4</c:v>
                  </c:pt>
                  <c:pt idx="12">
                    <c:v>4.0000000000000002E-4</c:v>
                  </c:pt>
                  <c:pt idx="13">
                    <c:v>4.0000000000000002E-4</c:v>
                  </c:pt>
                  <c:pt idx="14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0</c:v>
                </c:pt>
                <c:pt idx="1">
                  <c:v>3712</c:v>
                </c:pt>
                <c:pt idx="2">
                  <c:v>3820</c:v>
                </c:pt>
                <c:pt idx="3">
                  <c:v>4454</c:v>
                </c:pt>
                <c:pt idx="4">
                  <c:v>5116</c:v>
                </c:pt>
                <c:pt idx="5">
                  <c:v>6345</c:v>
                </c:pt>
                <c:pt idx="6">
                  <c:v>7790</c:v>
                </c:pt>
                <c:pt idx="7">
                  <c:v>8390</c:v>
                </c:pt>
                <c:pt idx="8">
                  <c:v>8921</c:v>
                </c:pt>
                <c:pt idx="9">
                  <c:v>9633</c:v>
                </c:pt>
                <c:pt idx="10">
                  <c:v>10304</c:v>
                </c:pt>
                <c:pt idx="11">
                  <c:v>10998</c:v>
                </c:pt>
                <c:pt idx="12">
                  <c:v>11639</c:v>
                </c:pt>
                <c:pt idx="13">
                  <c:v>12209</c:v>
                </c:pt>
                <c:pt idx="14">
                  <c:v>12942</c:v>
                </c:pt>
              </c:numCache>
            </c:numRef>
          </c:xVal>
          <c:yVal>
            <c:numRef>
              <c:f>Active!$I$21:$I$997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136-4BA7-90FE-C37DA2995566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5.0000000000000001E-4</c:v>
                  </c:pt>
                  <c:pt idx="2">
                    <c:v>5.0000000000000001E-4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1E-4</c:v>
                  </c:pt>
                  <c:pt idx="8">
                    <c:v>2.0000000000000001E-4</c:v>
                  </c:pt>
                  <c:pt idx="9">
                    <c:v>2.9999999999999997E-4</c:v>
                  </c:pt>
                  <c:pt idx="10">
                    <c:v>2.9999999999999997E-4</c:v>
                  </c:pt>
                  <c:pt idx="11">
                    <c:v>2.9999999999999997E-4</c:v>
                  </c:pt>
                  <c:pt idx="12">
                    <c:v>4.0000000000000002E-4</c:v>
                  </c:pt>
                  <c:pt idx="13">
                    <c:v>4.0000000000000002E-4</c:v>
                  </c:pt>
                  <c:pt idx="14">
                    <c:v>4.0000000000000002E-4</c:v>
                  </c:pt>
                </c:numCache>
              </c:numRef>
            </c:plus>
            <c:minus>
              <c:numRef>
                <c:f>Active!$D$21:$D$997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5.0000000000000001E-4</c:v>
                  </c:pt>
                  <c:pt idx="2">
                    <c:v>5.0000000000000001E-4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1E-4</c:v>
                  </c:pt>
                  <c:pt idx="8">
                    <c:v>2.0000000000000001E-4</c:v>
                  </c:pt>
                  <c:pt idx="9">
                    <c:v>2.9999999999999997E-4</c:v>
                  </c:pt>
                  <c:pt idx="10">
                    <c:v>2.9999999999999997E-4</c:v>
                  </c:pt>
                  <c:pt idx="11">
                    <c:v>2.9999999999999997E-4</c:v>
                  </c:pt>
                  <c:pt idx="12">
                    <c:v>4.0000000000000002E-4</c:v>
                  </c:pt>
                  <c:pt idx="13">
                    <c:v>4.0000000000000002E-4</c:v>
                  </c:pt>
                  <c:pt idx="14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0</c:v>
                </c:pt>
                <c:pt idx="1">
                  <c:v>3712</c:v>
                </c:pt>
                <c:pt idx="2">
                  <c:v>3820</c:v>
                </c:pt>
                <c:pt idx="3">
                  <c:v>4454</c:v>
                </c:pt>
                <c:pt idx="4">
                  <c:v>5116</c:v>
                </c:pt>
                <c:pt idx="5">
                  <c:v>6345</c:v>
                </c:pt>
                <c:pt idx="6">
                  <c:v>7790</c:v>
                </c:pt>
                <c:pt idx="7">
                  <c:v>8390</c:v>
                </c:pt>
                <c:pt idx="8">
                  <c:v>8921</c:v>
                </c:pt>
                <c:pt idx="9">
                  <c:v>9633</c:v>
                </c:pt>
                <c:pt idx="10">
                  <c:v>10304</c:v>
                </c:pt>
                <c:pt idx="11">
                  <c:v>10998</c:v>
                </c:pt>
                <c:pt idx="12">
                  <c:v>11639</c:v>
                </c:pt>
                <c:pt idx="13">
                  <c:v>12209</c:v>
                </c:pt>
                <c:pt idx="14">
                  <c:v>12942</c:v>
                </c:pt>
              </c:numCache>
            </c:numRef>
          </c:xVal>
          <c:yVal>
            <c:numRef>
              <c:f>Active!$J$21:$J$997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136-4BA7-90FE-C37DA2995566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5.0000000000000001E-4</c:v>
                  </c:pt>
                  <c:pt idx="2">
                    <c:v>5.0000000000000001E-4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1E-4</c:v>
                  </c:pt>
                  <c:pt idx="8">
                    <c:v>2.0000000000000001E-4</c:v>
                  </c:pt>
                  <c:pt idx="9">
                    <c:v>2.9999999999999997E-4</c:v>
                  </c:pt>
                  <c:pt idx="10">
                    <c:v>2.9999999999999997E-4</c:v>
                  </c:pt>
                  <c:pt idx="11">
                    <c:v>2.9999999999999997E-4</c:v>
                  </c:pt>
                  <c:pt idx="12">
                    <c:v>4.0000000000000002E-4</c:v>
                  </c:pt>
                  <c:pt idx="13">
                    <c:v>4.0000000000000002E-4</c:v>
                  </c:pt>
                  <c:pt idx="14">
                    <c:v>4.0000000000000002E-4</c:v>
                  </c:pt>
                </c:numCache>
              </c:numRef>
            </c:plus>
            <c:minus>
              <c:numRef>
                <c:f>Active!$D$21:$D$997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5.0000000000000001E-4</c:v>
                  </c:pt>
                  <c:pt idx="2">
                    <c:v>5.0000000000000001E-4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1E-4</c:v>
                  </c:pt>
                  <c:pt idx="8">
                    <c:v>2.0000000000000001E-4</c:v>
                  </c:pt>
                  <c:pt idx="9">
                    <c:v>2.9999999999999997E-4</c:v>
                  </c:pt>
                  <c:pt idx="10">
                    <c:v>2.9999999999999997E-4</c:v>
                  </c:pt>
                  <c:pt idx="11">
                    <c:v>2.9999999999999997E-4</c:v>
                  </c:pt>
                  <c:pt idx="12">
                    <c:v>4.0000000000000002E-4</c:v>
                  </c:pt>
                  <c:pt idx="13">
                    <c:v>4.0000000000000002E-4</c:v>
                  </c:pt>
                  <c:pt idx="14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0</c:v>
                </c:pt>
                <c:pt idx="1">
                  <c:v>3712</c:v>
                </c:pt>
                <c:pt idx="2">
                  <c:v>3820</c:v>
                </c:pt>
                <c:pt idx="3">
                  <c:v>4454</c:v>
                </c:pt>
                <c:pt idx="4">
                  <c:v>5116</c:v>
                </c:pt>
                <c:pt idx="5">
                  <c:v>6345</c:v>
                </c:pt>
                <c:pt idx="6">
                  <c:v>7790</c:v>
                </c:pt>
                <c:pt idx="7">
                  <c:v>8390</c:v>
                </c:pt>
                <c:pt idx="8">
                  <c:v>8921</c:v>
                </c:pt>
                <c:pt idx="9">
                  <c:v>9633</c:v>
                </c:pt>
                <c:pt idx="10">
                  <c:v>10304</c:v>
                </c:pt>
                <c:pt idx="11">
                  <c:v>10998</c:v>
                </c:pt>
                <c:pt idx="12">
                  <c:v>11639</c:v>
                </c:pt>
                <c:pt idx="13">
                  <c:v>12209</c:v>
                </c:pt>
                <c:pt idx="14">
                  <c:v>12942</c:v>
                </c:pt>
              </c:numCache>
            </c:numRef>
          </c:xVal>
          <c:yVal>
            <c:numRef>
              <c:f>Active!$K$21:$K$997</c:f>
              <c:numCache>
                <c:formatCode>General</c:formatCode>
                <c:ptCount val="977"/>
                <c:pt idx="0">
                  <c:v>0</c:v>
                </c:pt>
                <c:pt idx="1">
                  <c:v>4.9840000428957865E-4</c:v>
                </c:pt>
                <c:pt idx="2">
                  <c:v>2.7399999817134812E-4</c:v>
                </c:pt>
                <c:pt idx="3">
                  <c:v>2.1779999951831996E-4</c:v>
                </c:pt>
                <c:pt idx="4">
                  <c:v>-2.1879999985685572E-4</c:v>
                </c:pt>
                <c:pt idx="5">
                  <c:v>5.9150000015506521E-4</c:v>
                </c:pt>
                <c:pt idx="6">
                  <c:v>-1.4699999883305281E-4</c:v>
                </c:pt>
                <c:pt idx="7">
                  <c:v>-2.7000001864507794E-5</c:v>
                </c:pt>
                <c:pt idx="8">
                  <c:v>6.9470000016735867E-4</c:v>
                </c:pt>
                <c:pt idx="9">
                  <c:v>-1.7069000023184344E-3</c:v>
                </c:pt>
                <c:pt idx="10">
                  <c:v>-2.8719999681925401E-4</c:v>
                </c:pt>
                <c:pt idx="11">
                  <c:v>2.698600001167506E-3</c:v>
                </c:pt>
                <c:pt idx="12">
                  <c:v>-3.102700000454206E-3</c:v>
                </c:pt>
                <c:pt idx="13">
                  <c:v>7.9630000254837796E-4</c:v>
                </c:pt>
                <c:pt idx="14">
                  <c:v>5.5940000311238691E-4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136-4BA7-90FE-C37DA2995566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5.0000000000000001E-4</c:v>
                  </c:pt>
                  <c:pt idx="2">
                    <c:v>5.0000000000000001E-4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1E-4</c:v>
                  </c:pt>
                  <c:pt idx="8">
                    <c:v>2.0000000000000001E-4</c:v>
                  </c:pt>
                  <c:pt idx="9">
                    <c:v>2.9999999999999997E-4</c:v>
                  </c:pt>
                  <c:pt idx="10">
                    <c:v>2.9999999999999997E-4</c:v>
                  </c:pt>
                  <c:pt idx="11">
                    <c:v>2.9999999999999997E-4</c:v>
                  </c:pt>
                  <c:pt idx="12">
                    <c:v>4.0000000000000002E-4</c:v>
                  </c:pt>
                  <c:pt idx="13">
                    <c:v>4.0000000000000002E-4</c:v>
                  </c:pt>
                  <c:pt idx="14">
                    <c:v>4.0000000000000002E-4</c:v>
                  </c:pt>
                </c:numCache>
              </c:numRef>
            </c:plus>
            <c:minus>
              <c:numRef>
                <c:f>Active!$D$21:$D$997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5.0000000000000001E-4</c:v>
                  </c:pt>
                  <c:pt idx="2">
                    <c:v>5.0000000000000001E-4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1E-4</c:v>
                  </c:pt>
                  <c:pt idx="8">
                    <c:v>2.0000000000000001E-4</c:v>
                  </c:pt>
                  <c:pt idx="9">
                    <c:v>2.9999999999999997E-4</c:v>
                  </c:pt>
                  <c:pt idx="10">
                    <c:v>2.9999999999999997E-4</c:v>
                  </c:pt>
                  <c:pt idx="11">
                    <c:v>2.9999999999999997E-4</c:v>
                  </c:pt>
                  <c:pt idx="12">
                    <c:v>4.0000000000000002E-4</c:v>
                  </c:pt>
                  <c:pt idx="13">
                    <c:v>4.0000000000000002E-4</c:v>
                  </c:pt>
                  <c:pt idx="14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0</c:v>
                </c:pt>
                <c:pt idx="1">
                  <c:v>3712</c:v>
                </c:pt>
                <c:pt idx="2">
                  <c:v>3820</c:v>
                </c:pt>
                <c:pt idx="3">
                  <c:v>4454</c:v>
                </c:pt>
                <c:pt idx="4">
                  <c:v>5116</c:v>
                </c:pt>
                <c:pt idx="5">
                  <c:v>6345</c:v>
                </c:pt>
                <c:pt idx="6">
                  <c:v>7790</c:v>
                </c:pt>
                <c:pt idx="7">
                  <c:v>8390</c:v>
                </c:pt>
                <c:pt idx="8">
                  <c:v>8921</c:v>
                </c:pt>
                <c:pt idx="9">
                  <c:v>9633</c:v>
                </c:pt>
                <c:pt idx="10">
                  <c:v>10304</c:v>
                </c:pt>
                <c:pt idx="11">
                  <c:v>10998</c:v>
                </c:pt>
                <c:pt idx="12">
                  <c:v>11639</c:v>
                </c:pt>
                <c:pt idx="13">
                  <c:v>12209</c:v>
                </c:pt>
                <c:pt idx="14">
                  <c:v>12942</c:v>
                </c:pt>
              </c:numCache>
            </c:numRef>
          </c:xVal>
          <c:yVal>
            <c:numRef>
              <c:f>Active!$L$21:$L$997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136-4BA7-90FE-C37DA2995566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5.0000000000000001E-4</c:v>
                  </c:pt>
                  <c:pt idx="2">
                    <c:v>5.0000000000000001E-4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1E-4</c:v>
                  </c:pt>
                  <c:pt idx="8">
                    <c:v>2.0000000000000001E-4</c:v>
                  </c:pt>
                  <c:pt idx="9">
                    <c:v>2.9999999999999997E-4</c:v>
                  </c:pt>
                  <c:pt idx="10">
                    <c:v>2.9999999999999997E-4</c:v>
                  </c:pt>
                  <c:pt idx="11">
                    <c:v>2.9999999999999997E-4</c:v>
                  </c:pt>
                  <c:pt idx="12">
                    <c:v>4.0000000000000002E-4</c:v>
                  </c:pt>
                  <c:pt idx="13">
                    <c:v>4.0000000000000002E-4</c:v>
                  </c:pt>
                  <c:pt idx="14">
                    <c:v>4.0000000000000002E-4</c:v>
                  </c:pt>
                </c:numCache>
              </c:numRef>
            </c:plus>
            <c:minus>
              <c:numRef>
                <c:f>Active!$D$21:$D$997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5.0000000000000001E-4</c:v>
                  </c:pt>
                  <c:pt idx="2">
                    <c:v>5.0000000000000001E-4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1E-4</c:v>
                  </c:pt>
                  <c:pt idx="8">
                    <c:v>2.0000000000000001E-4</c:v>
                  </c:pt>
                  <c:pt idx="9">
                    <c:v>2.9999999999999997E-4</c:v>
                  </c:pt>
                  <c:pt idx="10">
                    <c:v>2.9999999999999997E-4</c:v>
                  </c:pt>
                  <c:pt idx="11">
                    <c:v>2.9999999999999997E-4</c:v>
                  </c:pt>
                  <c:pt idx="12">
                    <c:v>4.0000000000000002E-4</c:v>
                  </c:pt>
                  <c:pt idx="13">
                    <c:v>4.0000000000000002E-4</c:v>
                  </c:pt>
                  <c:pt idx="14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0</c:v>
                </c:pt>
                <c:pt idx="1">
                  <c:v>3712</c:v>
                </c:pt>
                <c:pt idx="2">
                  <c:v>3820</c:v>
                </c:pt>
                <c:pt idx="3">
                  <c:v>4454</c:v>
                </c:pt>
                <c:pt idx="4">
                  <c:v>5116</c:v>
                </c:pt>
                <c:pt idx="5">
                  <c:v>6345</c:v>
                </c:pt>
                <c:pt idx="6">
                  <c:v>7790</c:v>
                </c:pt>
                <c:pt idx="7">
                  <c:v>8390</c:v>
                </c:pt>
                <c:pt idx="8">
                  <c:v>8921</c:v>
                </c:pt>
                <c:pt idx="9">
                  <c:v>9633</c:v>
                </c:pt>
                <c:pt idx="10">
                  <c:v>10304</c:v>
                </c:pt>
                <c:pt idx="11">
                  <c:v>10998</c:v>
                </c:pt>
                <c:pt idx="12">
                  <c:v>11639</c:v>
                </c:pt>
                <c:pt idx="13">
                  <c:v>12209</c:v>
                </c:pt>
                <c:pt idx="14">
                  <c:v>12942</c:v>
                </c:pt>
              </c:numCache>
            </c:numRef>
          </c:xVal>
          <c:yVal>
            <c:numRef>
              <c:f>Active!$M$21:$M$997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136-4BA7-90FE-C37DA2995566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5.0000000000000001E-4</c:v>
                  </c:pt>
                  <c:pt idx="2">
                    <c:v>5.0000000000000001E-4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1E-4</c:v>
                  </c:pt>
                  <c:pt idx="8">
                    <c:v>2.0000000000000001E-4</c:v>
                  </c:pt>
                  <c:pt idx="9">
                    <c:v>2.9999999999999997E-4</c:v>
                  </c:pt>
                  <c:pt idx="10">
                    <c:v>2.9999999999999997E-4</c:v>
                  </c:pt>
                  <c:pt idx="11">
                    <c:v>2.9999999999999997E-4</c:v>
                  </c:pt>
                  <c:pt idx="12">
                    <c:v>4.0000000000000002E-4</c:v>
                  </c:pt>
                  <c:pt idx="13">
                    <c:v>4.0000000000000002E-4</c:v>
                  </c:pt>
                  <c:pt idx="14">
                    <c:v>4.0000000000000002E-4</c:v>
                  </c:pt>
                </c:numCache>
              </c:numRef>
            </c:plus>
            <c:minus>
              <c:numRef>
                <c:f>Active!$D$21:$D$997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5.0000000000000001E-4</c:v>
                  </c:pt>
                  <c:pt idx="2">
                    <c:v>5.0000000000000001E-4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1E-4</c:v>
                  </c:pt>
                  <c:pt idx="8">
                    <c:v>2.0000000000000001E-4</c:v>
                  </c:pt>
                  <c:pt idx="9">
                    <c:v>2.9999999999999997E-4</c:v>
                  </c:pt>
                  <c:pt idx="10">
                    <c:v>2.9999999999999997E-4</c:v>
                  </c:pt>
                  <c:pt idx="11">
                    <c:v>2.9999999999999997E-4</c:v>
                  </c:pt>
                  <c:pt idx="12">
                    <c:v>4.0000000000000002E-4</c:v>
                  </c:pt>
                  <c:pt idx="13">
                    <c:v>4.0000000000000002E-4</c:v>
                  </c:pt>
                  <c:pt idx="14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0</c:v>
                </c:pt>
                <c:pt idx="1">
                  <c:v>3712</c:v>
                </c:pt>
                <c:pt idx="2">
                  <c:v>3820</c:v>
                </c:pt>
                <c:pt idx="3">
                  <c:v>4454</c:v>
                </c:pt>
                <c:pt idx="4">
                  <c:v>5116</c:v>
                </c:pt>
                <c:pt idx="5">
                  <c:v>6345</c:v>
                </c:pt>
                <c:pt idx="6">
                  <c:v>7790</c:v>
                </c:pt>
                <c:pt idx="7">
                  <c:v>8390</c:v>
                </c:pt>
                <c:pt idx="8">
                  <c:v>8921</c:v>
                </c:pt>
                <c:pt idx="9">
                  <c:v>9633</c:v>
                </c:pt>
                <c:pt idx="10">
                  <c:v>10304</c:v>
                </c:pt>
                <c:pt idx="11">
                  <c:v>10998</c:v>
                </c:pt>
                <c:pt idx="12">
                  <c:v>11639</c:v>
                </c:pt>
                <c:pt idx="13">
                  <c:v>12209</c:v>
                </c:pt>
                <c:pt idx="14">
                  <c:v>12942</c:v>
                </c:pt>
              </c:numCache>
            </c:numRef>
          </c:xVal>
          <c:yVal>
            <c:numRef>
              <c:f>Active!$N$21:$N$997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136-4BA7-90FE-C37DA2995566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Active!$F$21:$F$997</c:f>
              <c:numCache>
                <c:formatCode>General</c:formatCode>
                <c:ptCount val="977"/>
                <c:pt idx="0">
                  <c:v>0</c:v>
                </c:pt>
                <c:pt idx="1">
                  <c:v>3712</c:v>
                </c:pt>
                <c:pt idx="2">
                  <c:v>3820</c:v>
                </c:pt>
                <c:pt idx="3">
                  <c:v>4454</c:v>
                </c:pt>
                <c:pt idx="4">
                  <c:v>5116</c:v>
                </c:pt>
                <c:pt idx="5">
                  <c:v>6345</c:v>
                </c:pt>
                <c:pt idx="6">
                  <c:v>7790</c:v>
                </c:pt>
                <c:pt idx="7">
                  <c:v>8390</c:v>
                </c:pt>
                <c:pt idx="8">
                  <c:v>8921</c:v>
                </c:pt>
                <c:pt idx="9">
                  <c:v>9633</c:v>
                </c:pt>
                <c:pt idx="10">
                  <c:v>10304</c:v>
                </c:pt>
                <c:pt idx="11">
                  <c:v>10998</c:v>
                </c:pt>
                <c:pt idx="12">
                  <c:v>11639</c:v>
                </c:pt>
                <c:pt idx="13">
                  <c:v>12209</c:v>
                </c:pt>
                <c:pt idx="14">
                  <c:v>12942</c:v>
                </c:pt>
              </c:numCache>
            </c:numRef>
          </c:xVal>
          <c:yVal>
            <c:numRef>
              <c:f>Active!$O$21:$O$997</c:f>
              <c:numCache>
                <c:formatCode>General</c:formatCode>
                <c:ptCount val="977"/>
                <c:pt idx="0">
                  <c:v>3.4617541759651113E-4</c:v>
                </c:pt>
                <c:pt idx="1">
                  <c:v>2.1830496729155426E-4</c:v>
                </c:pt>
                <c:pt idx="2">
                  <c:v>2.1458459858656091E-4</c:v>
                </c:pt>
                <c:pt idx="3">
                  <c:v>1.9274465637391473E-4</c:v>
                </c:pt>
                <c:pt idx="4">
                  <c:v>1.6994017412664061E-4</c:v>
                </c:pt>
                <c:pt idx="5">
                  <c:v>1.276037561781514E-4</c:v>
                </c:pt>
                <c:pt idx="6">
                  <c:v>7.7826600819675448E-5</c:v>
                </c:pt>
                <c:pt idx="7">
                  <c:v>5.7157885791934602E-5</c:v>
                </c:pt>
                <c:pt idx="8">
                  <c:v>3.8866072992383924E-5</c:v>
                </c:pt>
                <c:pt idx="9">
                  <c:v>1.4339197826131384E-5</c:v>
                </c:pt>
                <c:pt idx="10">
                  <c:v>-8.7753151465587887E-6</c:v>
                </c:pt>
                <c:pt idx="11">
                  <c:v>-3.2682128861979054E-5</c:v>
                </c:pt>
                <c:pt idx="12">
                  <c:v>-5.4763206083282266E-5</c:v>
                </c:pt>
                <c:pt idx="13">
                  <c:v>-7.4398485359636096E-5</c:v>
                </c:pt>
                <c:pt idx="14">
                  <c:v>-9.9648765551859514E-5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136-4BA7-90FE-C37DA2995566}"/>
            </c:ext>
          </c:extLst>
        </c:ser>
        <c:ser>
          <c:idx val="8"/>
          <c:order val="8"/>
          <c:tx>
            <c:strRef>
              <c:f>Active!$R$20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Active!$F$21:$F$997</c:f>
              <c:numCache>
                <c:formatCode>General</c:formatCode>
                <c:ptCount val="977"/>
                <c:pt idx="0">
                  <c:v>0</c:v>
                </c:pt>
                <c:pt idx="1">
                  <c:v>3712</c:v>
                </c:pt>
                <c:pt idx="2">
                  <c:v>3820</c:v>
                </c:pt>
                <c:pt idx="3">
                  <c:v>4454</c:v>
                </c:pt>
                <c:pt idx="4">
                  <c:v>5116</c:v>
                </c:pt>
                <c:pt idx="5">
                  <c:v>6345</c:v>
                </c:pt>
                <c:pt idx="6">
                  <c:v>7790</c:v>
                </c:pt>
                <c:pt idx="7">
                  <c:v>8390</c:v>
                </c:pt>
                <c:pt idx="8">
                  <c:v>8921</c:v>
                </c:pt>
                <c:pt idx="9">
                  <c:v>9633</c:v>
                </c:pt>
                <c:pt idx="10">
                  <c:v>10304</c:v>
                </c:pt>
                <c:pt idx="11">
                  <c:v>10998</c:v>
                </c:pt>
                <c:pt idx="12">
                  <c:v>11639</c:v>
                </c:pt>
                <c:pt idx="13">
                  <c:v>12209</c:v>
                </c:pt>
                <c:pt idx="14">
                  <c:v>12942</c:v>
                </c:pt>
              </c:numCache>
            </c:numRef>
          </c:xVal>
          <c:yVal>
            <c:numRef>
              <c:f>Active!$R$21:$R$997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136-4BA7-90FE-C37DA2995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600936"/>
        <c:axId val="1"/>
      </c:scatterChart>
      <c:valAx>
        <c:axId val="502600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781954887218041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260093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654135338345865"/>
          <c:y val="0.92397937099967764"/>
          <c:w val="0.71428571428571441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0</xdr:row>
      <xdr:rowOff>0</xdr:rowOff>
    </xdr:from>
    <xdr:to>
      <xdr:col>17</xdr:col>
      <xdr:colOff>171450</xdr:colOff>
      <xdr:row>19</xdr:row>
      <xdr:rowOff>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3BA0C00D-AFCC-C368-8283-76A1C424B3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38"/>
  <sheetViews>
    <sheetView tabSelected="1" workbookViewId="0">
      <selection activeCell="F12" sqref="F12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42</v>
      </c>
    </row>
    <row r="2" spans="1:6" x14ac:dyDescent="0.2">
      <c r="A2" t="s">
        <v>28</v>
      </c>
      <c r="B2" t="s">
        <v>52</v>
      </c>
      <c r="C2" s="3"/>
      <c r="D2" s="3"/>
    </row>
    <row r="3" spans="1:6" ht="13.5" thickBot="1" x14ac:dyDescent="0.25"/>
    <row r="4" spans="1:6" ht="14.25" thickTop="1" thickBot="1" x14ac:dyDescent="0.25">
      <c r="A4" s="5" t="s">
        <v>5</v>
      </c>
      <c r="C4" s="28" t="s">
        <v>44</v>
      </c>
      <c r="D4" s="29" t="s">
        <v>44</v>
      </c>
    </row>
    <row r="5" spans="1:6" ht="13.5" thickTop="1" x14ac:dyDescent="0.2">
      <c r="A5" s="9" t="s">
        <v>33</v>
      </c>
      <c r="B5" s="10"/>
      <c r="C5" s="11">
        <v>-9.5</v>
      </c>
      <c r="D5" s="10" t="s">
        <v>34</v>
      </c>
    </row>
    <row r="6" spans="1:6" x14ac:dyDescent="0.2">
      <c r="A6" s="5" t="s">
        <v>6</v>
      </c>
      <c r="C6" s="30" t="s">
        <v>45</v>
      </c>
    </row>
    <row r="7" spans="1:6" x14ac:dyDescent="0.2">
      <c r="A7" t="s">
        <v>7</v>
      </c>
      <c r="C7" s="8">
        <v>52500.076399999998</v>
      </c>
      <c r="D7" s="31" t="s">
        <v>43</v>
      </c>
    </row>
    <row r="8" spans="1:6" x14ac:dyDescent="0.2">
      <c r="A8" t="s">
        <v>8</v>
      </c>
      <c r="C8" s="8">
        <v>0.56324929999999995</v>
      </c>
      <c r="D8" s="31" t="s">
        <v>43</v>
      </c>
    </row>
    <row r="9" spans="1:6" x14ac:dyDescent="0.2">
      <c r="A9" s="24" t="s">
        <v>37</v>
      </c>
      <c r="B9" s="25">
        <v>22</v>
      </c>
      <c r="C9" s="22" t="str">
        <f>"F"&amp;B9</f>
        <v>F22</v>
      </c>
      <c r="D9" s="23" t="str">
        <f>"G"&amp;B9</f>
        <v>G22</v>
      </c>
    </row>
    <row r="10" spans="1:6" ht="13.5" thickBot="1" x14ac:dyDescent="0.25">
      <c r="A10" s="10"/>
      <c r="B10" s="10"/>
      <c r="C10" s="4" t="s">
        <v>24</v>
      </c>
      <c r="D10" s="4" t="s">
        <v>25</v>
      </c>
      <c r="E10" s="10"/>
    </row>
    <row r="11" spans="1:6" x14ac:dyDescent="0.2">
      <c r="A11" s="10" t="s">
        <v>20</v>
      </c>
      <c r="B11" s="10"/>
      <c r="C11" s="21">
        <f ca="1">INTERCEPT(INDIRECT($D$9):G990,INDIRECT($C$9):F990)</f>
        <v>3.4617541759651113E-4</v>
      </c>
      <c r="D11" s="3"/>
      <c r="E11" s="10"/>
    </row>
    <row r="12" spans="1:6" x14ac:dyDescent="0.2">
      <c r="A12" s="10" t="s">
        <v>21</v>
      </c>
      <c r="B12" s="10"/>
      <c r="C12" s="21">
        <f ca="1">SLOPE(INDIRECT($D$9):G990,INDIRECT($C$9):F990)</f>
        <v>-3.4447858379568122E-8</v>
      </c>
      <c r="D12" s="3"/>
      <c r="E12" s="10"/>
    </row>
    <row r="13" spans="1:6" x14ac:dyDescent="0.2">
      <c r="A13" s="10" t="s">
        <v>23</v>
      </c>
      <c r="B13" s="10"/>
      <c r="C13" s="3" t="s">
        <v>18</v>
      </c>
    </row>
    <row r="14" spans="1:6" x14ac:dyDescent="0.2">
      <c r="A14" s="10"/>
      <c r="B14" s="10"/>
      <c r="C14" s="10"/>
    </row>
    <row r="15" spans="1:6" x14ac:dyDescent="0.2">
      <c r="A15" s="12" t="s">
        <v>22</v>
      </c>
      <c r="B15" s="10"/>
      <c r="C15" s="13">
        <f ca="1">(C7+C11)+(C8+C12)*INT(MAX(F21:F3531))</f>
        <v>59789.648740951234</v>
      </c>
      <c r="E15" s="14" t="s">
        <v>39</v>
      </c>
      <c r="F15" s="11">
        <v>1</v>
      </c>
    </row>
    <row r="16" spans="1:6" x14ac:dyDescent="0.2">
      <c r="A16" s="16" t="s">
        <v>9</v>
      </c>
      <c r="B16" s="10"/>
      <c r="C16" s="17">
        <f ca="1">+C8+C12</f>
        <v>0.56324926555214161</v>
      </c>
      <c r="E16" s="14" t="s">
        <v>35</v>
      </c>
      <c r="F16" s="15">
        <f ca="1">NOW()+15018.5+$C$5/24</f>
        <v>59968.810843634259</v>
      </c>
    </row>
    <row r="17" spans="1:18" ht="13.5" thickBot="1" x14ac:dyDescent="0.25">
      <c r="A17" s="14" t="s">
        <v>32</v>
      </c>
      <c r="B17" s="10"/>
      <c r="C17" s="10">
        <f>COUNT(C21:C2189)</f>
        <v>15</v>
      </c>
      <c r="E17" s="14" t="s">
        <v>40</v>
      </c>
      <c r="F17" s="15">
        <f ca="1">ROUND(2*(F16-$C$7)/$C$8,0)/2+F15</f>
        <v>13261</v>
      </c>
    </row>
    <row r="18" spans="1:18" ht="14.25" thickTop="1" thickBot="1" x14ac:dyDescent="0.25">
      <c r="A18" s="16" t="s">
        <v>10</v>
      </c>
      <c r="B18" s="10"/>
      <c r="C18" s="19">
        <f ca="1">+C15</f>
        <v>59789.648740951234</v>
      </c>
      <c r="D18" s="20">
        <f ca="1">+C16</f>
        <v>0.56324926555214161</v>
      </c>
      <c r="E18" s="14" t="s">
        <v>41</v>
      </c>
      <c r="F18" s="23">
        <f ca="1">ROUND(2*(F16-$C$15)/$C$16,0)/2+F15</f>
        <v>319</v>
      </c>
    </row>
    <row r="19" spans="1:18" ht="13.5" thickTop="1" x14ac:dyDescent="0.2">
      <c r="E19" s="14" t="s">
        <v>36</v>
      </c>
      <c r="F19" s="18">
        <f ca="1">+$C$15+$C$16*F18-15018.5-$C$5/24</f>
        <v>44951.221089995706</v>
      </c>
    </row>
    <row r="20" spans="1:18" ht="13.5" thickBot="1" x14ac:dyDescent="0.25">
      <c r="A20" s="4" t="s">
        <v>11</v>
      </c>
      <c r="B20" s="4" t="s">
        <v>12</v>
      </c>
      <c r="C20" s="4" t="s">
        <v>13</v>
      </c>
      <c r="D20" s="4" t="s">
        <v>17</v>
      </c>
      <c r="E20" s="4" t="s">
        <v>14</v>
      </c>
      <c r="F20" s="4" t="s">
        <v>15</v>
      </c>
      <c r="G20" s="4" t="s">
        <v>16</v>
      </c>
      <c r="H20" s="7" t="s">
        <v>4</v>
      </c>
      <c r="I20" s="7" t="s">
        <v>53</v>
      </c>
      <c r="J20" s="7" t="s">
        <v>2</v>
      </c>
      <c r="K20" s="7" t="s">
        <v>3</v>
      </c>
      <c r="L20" s="7" t="s">
        <v>29</v>
      </c>
      <c r="M20" s="7" t="s">
        <v>30</v>
      </c>
      <c r="N20" s="7" t="s">
        <v>31</v>
      </c>
      <c r="O20" s="7" t="s">
        <v>27</v>
      </c>
      <c r="P20" s="6" t="s">
        <v>26</v>
      </c>
      <c r="Q20" s="4" t="s">
        <v>19</v>
      </c>
      <c r="R20" s="26" t="s">
        <v>38</v>
      </c>
    </row>
    <row r="21" spans="1:18" x14ac:dyDescent="0.2">
      <c r="A21" s="27" t="s">
        <v>43</v>
      </c>
      <c r="C21" s="8">
        <v>52500.076399999998</v>
      </c>
      <c r="D21" s="8" t="s">
        <v>18</v>
      </c>
      <c r="E21">
        <f>+(C21-C$7)/C$8</f>
        <v>0</v>
      </c>
      <c r="F21">
        <f>ROUND(2*E21,0)/2</f>
        <v>0</v>
      </c>
      <c r="G21">
        <f>+C21-(C$7+F21*C$8)</f>
        <v>0</v>
      </c>
      <c r="K21">
        <f>+G21</f>
        <v>0</v>
      </c>
      <c r="O21">
        <f ca="1">+C$11+C$12*$F21</f>
        <v>3.4617541759651113E-4</v>
      </c>
      <c r="Q21" s="2">
        <f>+C21-15018.5</f>
        <v>37481.576399999998</v>
      </c>
    </row>
    <row r="22" spans="1:18" x14ac:dyDescent="0.2">
      <c r="A22" s="32" t="s">
        <v>46</v>
      </c>
      <c r="B22" s="33" t="s">
        <v>47</v>
      </c>
      <c r="C22" s="34">
        <v>54590.8583</v>
      </c>
      <c r="D22" s="34">
        <v>5.0000000000000001E-4</v>
      </c>
      <c r="E22" s="35">
        <f>+(C22-C$7)/C$8</f>
        <v>3712.000884865728</v>
      </c>
      <c r="F22">
        <f>ROUND(2*E22,0)/2</f>
        <v>3712</v>
      </c>
      <c r="G22">
        <f>+C22-(C$7+F22*C$8)</f>
        <v>4.9840000428957865E-4</v>
      </c>
      <c r="K22">
        <f>+G22</f>
        <v>4.9840000428957865E-4</v>
      </c>
      <c r="O22">
        <f ca="1">+C$11+C$12*$F22</f>
        <v>2.1830496729155426E-4</v>
      </c>
      <c r="Q22" s="2">
        <f>+C22-15018.5</f>
        <v>39572.3583</v>
      </c>
    </row>
    <row r="23" spans="1:18" x14ac:dyDescent="0.2">
      <c r="A23" s="32" t="s">
        <v>46</v>
      </c>
      <c r="B23" s="33" t="s">
        <v>47</v>
      </c>
      <c r="C23" s="34">
        <v>54651.688999999998</v>
      </c>
      <c r="D23" s="34">
        <v>5.0000000000000001E-4</v>
      </c>
      <c r="E23" s="35">
        <f>+(C23-C$7)/C$8</f>
        <v>3820.0004864631001</v>
      </c>
      <c r="F23">
        <f>ROUND(2*E23,0)/2</f>
        <v>3820</v>
      </c>
      <c r="G23">
        <f>+C23-(C$7+F23*C$8)</f>
        <v>2.7399999817134812E-4</v>
      </c>
      <c r="K23">
        <f>+G23</f>
        <v>2.7399999817134812E-4</v>
      </c>
      <c r="O23">
        <f ca="1">+C$11+C$12*$F23</f>
        <v>2.1458459858656091E-4</v>
      </c>
      <c r="Q23" s="2">
        <f>+C23-15018.5</f>
        <v>39633.188999999998</v>
      </c>
    </row>
    <row r="24" spans="1:18" x14ac:dyDescent="0.2">
      <c r="A24" s="32" t="s">
        <v>48</v>
      </c>
      <c r="B24" s="33" t="s">
        <v>47</v>
      </c>
      <c r="C24" s="34">
        <v>55008.788999999997</v>
      </c>
      <c r="D24" s="34">
        <v>2.0000000000000001E-4</v>
      </c>
      <c r="E24" s="35">
        <f>+(C24-C$7)/C$8</f>
        <v>4454.0003866849001</v>
      </c>
      <c r="F24">
        <f>ROUND(2*E24,0)/2</f>
        <v>4454</v>
      </c>
      <c r="G24">
        <f>+C24-(C$7+F24*C$8)</f>
        <v>2.1779999951831996E-4</v>
      </c>
      <c r="K24">
        <f>+G24</f>
        <v>2.1779999951831996E-4</v>
      </c>
      <c r="O24">
        <f ca="1">+C$11+C$12*$F24</f>
        <v>1.9274465637391473E-4</v>
      </c>
      <c r="Q24" s="2">
        <f>+C24-15018.5</f>
        <v>39990.288999999997</v>
      </c>
    </row>
    <row r="25" spans="1:18" x14ac:dyDescent="0.2">
      <c r="A25" s="32" t="s">
        <v>49</v>
      </c>
      <c r="B25" s="33" t="s">
        <v>47</v>
      </c>
      <c r="C25" s="34">
        <v>55381.659599999999</v>
      </c>
      <c r="D25" s="34">
        <v>4.0000000000000002E-4</v>
      </c>
      <c r="E25" s="35">
        <f>+(C25-C$7)/C$8</f>
        <v>5115.999611539688</v>
      </c>
      <c r="F25">
        <f>ROUND(2*E25,0)/2</f>
        <v>5116</v>
      </c>
      <c r="G25">
        <f>+C25-(C$7+F25*C$8)</f>
        <v>-2.1879999985685572E-4</v>
      </c>
      <c r="K25">
        <f>+G25</f>
        <v>-2.1879999985685572E-4</v>
      </c>
      <c r="O25">
        <f ca="1">+C$11+C$12*$F25</f>
        <v>1.6994017412664061E-4</v>
      </c>
      <c r="Q25" s="2">
        <f>+C25-15018.5</f>
        <v>40363.159599999999</v>
      </c>
    </row>
    <row r="26" spans="1:18" x14ac:dyDescent="0.2">
      <c r="A26" s="32" t="s">
        <v>50</v>
      </c>
      <c r="B26" s="33" t="s">
        <v>47</v>
      </c>
      <c r="C26" s="34">
        <v>56073.893799999998</v>
      </c>
      <c r="D26" s="34">
        <v>2.9999999999999997E-4</v>
      </c>
      <c r="E26" s="35">
        <f>+(C26-C$7)/C$8</f>
        <v>6345.0010501566539</v>
      </c>
      <c r="F26">
        <f>ROUND(2*E26,0)/2</f>
        <v>6345</v>
      </c>
      <c r="G26">
        <f>+C26-(C$7+F26*C$8)</f>
        <v>5.9150000015506521E-4</v>
      </c>
      <c r="K26">
        <f>+G26</f>
        <v>5.9150000015506521E-4</v>
      </c>
      <c r="O26">
        <f ca="1">+C$11+C$12*$F26</f>
        <v>1.276037561781514E-4</v>
      </c>
      <c r="Q26" s="2">
        <f>+C26-15018.5</f>
        <v>41055.393799999998</v>
      </c>
    </row>
    <row r="27" spans="1:18" x14ac:dyDescent="0.2">
      <c r="A27" s="32" t="s">
        <v>51</v>
      </c>
      <c r="B27" s="33" t="s">
        <v>47</v>
      </c>
      <c r="C27" s="34">
        <v>56887.7883</v>
      </c>
      <c r="D27" s="34">
        <v>2.9999999999999997E-4</v>
      </c>
      <c r="E27" s="35">
        <f>+(C27-C$7)/C$8</f>
        <v>7789.9997390143271</v>
      </c>
      <c r="F27">
        <f>ROUND(2*E27,0)/2</f>
        <v>7790</v>
      </c>
      <c r="G27">
        <f>+C27-(C$7+F27*C$8)</f>
        <v>-1.4699999883305281E-4</v>
      </c>
      <c r="K27">
        <f>+G27</f>
        <v>-1.4699999883305281E-4</v>
      </c>
      <c r="O27">
        <f ca="1">+C$11+C$12*$F27</f>
        <v>7.7826600819675448E-5</v>
      </c>
      <c r="Q27" s="2">
        <f>+C27-15018.5</f>
        <v>41869.2883</v>
      </c>
    </row>
    <row r="28" spans="1:18" x14ac:dyDescent="0.2">
      <c r="A28" s="36" t="s">
        <v>0</v>
      </c>
      <c r="B28" s="37" t="s">
        <v>47</v>
      </c>
      <c r="C28" s="36">
        <v>57225.737999999998</v>
      </c>
      <c r="D28" s="36">
        <v>1E-4</v>
      </c>
      <c r="E28" s="35">
        <f>+(C28-C$7)/C$8</f>
        <v>8389.9999520638557</v>
      </c>
      <c r="F28">
        <f>ROUND(2*E28,0)/2</f>
        <v>8390</v>
      </c>
      <c r="G28">
        <f>+C28-(C$7+F28*C$8)</f>
        <v>-2.7000001864507794E-5</v>
      </c>
      <c r="K28">
        <f>+G28</f>
        <v>-2.7000001864507794E-5</v>
      </c>
      <c r="O28">
        <f ca="1">+C$11+C$12*$F28</f>
        <v>5.7157885791934602E-5</v>
      </c>
      <c r="Q28" s="2">
        <f>+C28-15018.5</f>
        <v>42207.237999999998</v>
      </c>
    </row>
    <row r="29" spans="1:18" x14ac:dyDescent="0.2">
      <c r="A29" s="36" t="s">
        <v>0</v>
      </c>
      <c r="B29" s="37" t="s">
        <v>47</v>
      </c>
      <c r="C29" s="36">
        <v>57524.824099999998</v>
      </c>
      <c r="D29" s="36">
        <v>2.0000000000000001E-4</v>
      </c>
      <c r="E29" s="35">
        <f>+(C29-C$7)/C$8</f>
        <v>8921.0012333792529</v>
      </c>
      <c r="F29">
        <f>ROUND(2*E29,0)/2</f>
        <v>8921</v>
      </c>
      <c r="G29">
        <f>+C29-(C$7+F29*C$8)</f>
        <v>6.9470000016735867E-4</v>
      </c>
      <c r="K29">
        <f>+G29</f>
        <v>6.9470000016735867E-4</v>
      </c>
      <c r="O29">
        <f ca="1">+C$11+C$12*$F29</f>
        <v>3.8866072992383924E-5</v>
      </c>
      <c r="Q29" s="2">
        <f>+C29-15018.5</f>
        <v>42506.324099999998</v>
      </c>
    </row>
    <row r="30" spans="1:18" x14ac:dyDescent="0.2">
      <c r="A30" s="38" t="s">
        <v>1</v>
      </c>
      <c r="B30" s="39" t="s">
        <v>47</v>
      </c>
      <c r="C30" s="38">
        <v>57925.855199999998</v>
      </c>
      <c r="D30" s="38">
        <v>2.9999999999999997E-4</v>
      </c>
      <c r="E30" s="35">
        <f>+(C30-C$7)/C$8</f>
        <v>9632.9969695479431</v>
      </c>
      <c r="F30">
        <f>ROUND(2*E30,0)/2</f>
        <v>9633</v>
      </c>
      <c r="G30">
        <f>+C30-(C$7+F30*C$8)</f>
        <v>-1.7069000023184344E-3</v>
      </c>
      <c r="K30">
        <f>+G30</f>
        <v>-1.7069000023184344E-3</v>
      </c>
      <c r="O30">
        <f ca="1">+C$11+C$12*$F30</f>
        <v>1.4339197826131384E-5</v>
      </c>
      <c r="Q30" s="2">
        <f>+C30-15018.5</f>
        <v>42907.355199999998</v>
      </c>
    </row>
    <row r="31" spans="1:18" x14ac:dyDescent="0.2">
      <c r="A31" s="40" t="s">
        <v>54</v>
      </c>
      <c r="B31" s="41" t="s">
        <v>47</v>
      </c>
      <c r="C31" s="42">
        <v>58303.796900000001</v>
      </c>
      <c r="D31" s="42">
        <v>2.9999999999999997E-4</v>
      </c>
      <c r="E31" s="35">
        <f>+(C31-C$7)/C$8</f>
        <v>10303.999490101458</v>
      </c>
      <c r="F31">
        <f>ROUND(2*E31,0)/2</f>
        <v>10304</v>
      </c>
      <c r="G31">
        <f>+C31-(C$7+F31*C$8)</f>
        <v>-2.8719999681925401E-4</v>
      </c>
      <c r="K31">
        <f>+G31</f>
        <v>-2.8719999681925401E-4</v>
      </c>
      <c r="O31">
        <f ca="1">+C$11+C$12*$F31</f>
        <v>-8.7753151465587887E-6</v>
      </c>
      <c r="Q31" s="2">
        <f>+C31-15018.5</f>
        <v>43285.296900000001</v>
      </c>
    </row>
    <row r="32" spans="1:18" x14ac:dyDescent="0.2">
      <c r="A32" s="40" t="s">
        <v>55</v>
      </c>
      <c r="B32" s="41" t="s">
        <v>47</v>
      </c>
      <c r="C32" s="42">
        <v>58694.694900000002</v>
      </c>
      <c r="D32" s="42">
        <v>2.9999999999999997E-4</v>
      </c>
      <c r="E32" s="35">
        <f>+(C32-C$7)/C$8</f>
        <v>10998.004791128909</v>
      </c>
      <c r="F32">
        <f>ROUND(2*E32,0)/2</f>
        <v>10998</v>
      </c>
      <c r="G32">
        <f>+C32-(C$7+F32*C$8)</f>
        <v>2.698600001167506E-3</v>
      </c>
      <c r="K32">
        <f>+G32</f>
        <v>2.698600001167506E-3</v>
      </c>
      <c r="O32">
        <f ca="1">+C$11+C$12*$F32</f>
        <v>-3.2682128861979054E-5</v>
      </c>
      <c r="Q32" s="2">
        <f>+C32-15018.5</f>
        <v>43676.194900000002</v>
      </c>
    </row>
    <row r="33" spans="1:17" ht="12" customHeight="1" x14ac:dyDescent="0.2">
      <c r="A33" s="43" t="s">
        <v>56</v>
      </c>
      <c r="B33" s="44" t="s">
        <v>47</v>
      </c>
      <c r="C33" s="45">
        <v>59055.731899999999</v>
      </c>
      <c r="D33" s="45">
        <v>4.0000000000000002E-4</v>
      </c>
      <c r="E33" s="35">
        <f>+(C33-C$7)/C$8</f>
        <v>11638.9944914268</v>
      </c>
      <c r="F33">
        <f>ROUND(2*E33,0)/2</f>
        <v>11639</v>
      </c>
      <c r="G33">
        <f>+C33-(C$7+F33*C$8)</f>
        <v>-3.102700000454206E-3</v>
      </c>
      <c r="K33">
        <f>+G33</f>
        <v>-3.102700000454206E-3</v>
      </c>
      <c r="O33">
        <f ca="1">+C$11+C$12*$F33</f>
        <v>-5.4763206083282266E-5</v>
      </c>
      <c r="Q33" s="2">
        <f>+C33-15018.5</f>
        <v>44037.231899999999</v>
      </c>
    </row>
    <row r="34" spans="1:17" ht="12" customHeight="1" x14ac:dyDescent="0.2">
      <c r="A34" s="46" t="s">
        <v>57</v>
      </c>
      <c r="B34" s="41" t="s">
        <v>47</v>
      </c>
      <c r="C34" s="42">
        <v>59376.787900000003</v>
      </c>
      <c r="D34" s="42">
        <v>4.0000000000000002E-4</v>
      </c>
      <c r="E34" s="35">
        <f>+(C34-C$7)/C$8</f>
        <v>12209.001413761198</v>
      </c>
      <c r="F34">
        <f>ROUND(2*E34,0)/2</f>
        <v>12209</v>
      </c>
      <c r="G34">
        <f>+C34-(C$7+F34*C$8)</f>
        <v>7.9630000254837796E-4</v>
      </c>
      <c r="K34">
        <f>+G34</f>
        <v>7.9630000254837796E-4</v>
      </c>
      <c r="O34">
        <f ca="1">+C$11+C$12*$F34</f>
        <v>-7.4398485359636096E-5</v>
      </c>
      <c r="Q34" s="2">
        <f>+C34-15018.5</f>
        <v>44358.287900000003</v>
      </c>
    </row>
    <row r="35" spans="1:17" ht="12" customHeight="1" x14ac:dyDescent="0.2">
      <c r="A35" s="47" t="s">
        <v>58</v>
      </c>
      <c r="B35" s="48" t="s">
        <v>47</v>
      </c>
      <c r="C35" s="49">
        <v>59789.649400000002</v>
      </c>
      <c r="D35" s="47">
        <v>4.0000000000000002E-4</v>
      </c>
      <c r="E35" s="35">
        <f>+(C35-C$7)/C$8</f>
        <v>12942.000993165911</v>
      </c>
      <c r="F35">
        <f>ROUND(2*E35,0)/2</f>
        <v>12942</v>
      </c>
      <c r="G35">
        <f>+C35-(C$7+F35*C$8)</f>
        <v>5.5940000311238691E-4</v>
      </c>
      <c r="K35">
        <f>+G35</f>
        <v>5.5940000311238691E-4</v>
      </c>
      <c r="O35">
        <f ca="1">+C$11+C$12*$F35</f>
        <v>-9.9648765551859514E-5</v>
      </c>
      <c r="Q35" s="2">
        <f>+C35-15018.5</f>
        <v>44771.149400000002</v>
      </c>
    </row>
    <row r="36" spans="1:17" ht="12" customHeight="1" x14ac:dyDescent="0.2">
      <c r="C36" s="8"/>
      <c r="D36" s="8"/>
    </row>
    <row r="37" spans="1:17" ht="12" customHeight="1" x14ac:dyDescent="0.2">
      <c r="C37" s="8"/>
      <c r="D37" s="8"/>
    </row>
    <row r="38" spans="1:17" x14ac:dyDescent="0.2">
      <c r="C38" s="8"/>
      <c r="D38" s="8"/>
    </row>
    <row r="39" spans="1:17" x14ac:dyDescent="0.2">
      <c r="C39" s="8"/>
      <c r="D39" s="8"/>
    </row>
    <row r="40" spans="1:17" x14ac:dyDescent="0.2">
      <c r="C40" s="8"/>
      <c r="D40" s="8"/>
    </row>
    <row r="41" spans="1:17" x14ac:dyDescent="0.2">
      <c r="C41" s="8"/>
      <c r="D41" s="8"/>
    </row>
    <row r="42" spans="1:17" x14ac:dyDescent="0.2">
      <c r="C42" s="8"/>
      <c r="D42" s="8"/>
    </row>
    <row r="43" spans="1:17" x14ac:dyDescent="0.2">
      <c r="C43" s="8"/>
      <c r="D43" s="8"/>
    </row>
    <row r="44" spans="1:17" x14ac:dyDescent="0.2">
      <c r="C44" s="8"/>
      <c r="D44" s="8"/>
    </row>
    <row r="45" spans="1:17" x14ac:dyDescent="0.2">
      <c r="C45" s="8"/>
      <c r="D45" s="8"/>
    </row>
    <row r="46" spans="1:17" x14ac:dyDescent="0.2">
      <c r="C46" s="8"/>
      <c r="D46" s="8"/>
    </row>
    <row r="47" spans="1:17" x14ac:dyDescent="0.2">
      <c r="C47" s="8"/>
      <c r="D47" s="8"/>
    </row>
    <row r="48" spans="1:17" x14ac:dyDescent="0.2">
      <c r="C48" s="8"/>
      <c r="D48" s="8"/>
    </row>
    <row r="49" spans="3:4" x14ac:dyDescent="0.2">
      <c r="C49" s="8"/>
      <c r="D49" s="8"/>
    </row>
    <row r="50" spans="3:4" x14ac:dyDescent="0.2">
      <c r="C50" s="8"/>
      <c r="D50" s="8"/>
    </row>
    <row r="51" spans="3:4" x14ac:dyDescent="0.2">
      <c r="C51" s="8"/>
      <c r="D51" s="8"/>
    </row>
    <row r="52" spans="3:4" x14ac:dyDescent="0.2">
      <c r="C52" s="8"/>
      <c r="D52" s="8"/>
    </row>
    <row r="53" spans="3:4" x14ac:dyDescent="0.2">
      <c r="C53" s="8"/>
      <c r="D53" s="8"/>
    </row>
    <row r="54" spans="3:4" x14ac:dyDescent="0.2">
      <c r="C54" s="8"/>
      <c r="D54" s="8"/>
    </row>
    <row r="55" spans="3:4" x14ac:dyDescent="0.2">
      <c r="C55" s="8"/>
      <c r="D55" s="8"/>
    </row>
    <row r="56" spans="3:4" x14ac:dyDescent="0.2">
      <c r="C56" s="8"/>
      <c r="D56" s="8"/>
    </row>
    <row r="57" spans="3:4" x14ac:dyDescent="0.2">
      <c r="C57" s="8"/>
      <c r="D57" s="8"/>
    </row>
    <row r="58" spans="3:4" x14ac:dyDescent="0.2">
      <c r="C58" s="8"/>
      <c r="D58" s="8"/>
    </row>
    <row r="59" spans="3:4" x14ac:dyDescent="0.2">
      <c r="C59" s="8"/>
      <c r="D59" s="8"/>
    </row>
    <row r="60" spans="3:4" x14ac:dyDescent="0.2">
      <c r="C60" s="8"/>
      <c r="D60" s="8"/>
    </row>
    <row r="61" spans="3:4" x14ac:dyDescent="0.2">
      <c r="C61" s="8"/>
      <c r="D61" s="8"/>
    </row>
    <row r="62" spans="3:4" x14ac:dyDescent="0.2">
      <c r="C62" s="8"/>
      <c r="D62" s="8"/>
    </row>
    <row r="63" spans="3:4" x14ac:dyDescent="0.2">
      <c r="C63" s="8"/>
      <c r="D63" s="8"/>
    </row>
    <row r="64" spans="3:4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</sheetData>
  <protectedRanges>
    <protectedRange sqref="A31:D33" name="Range1"/>
  </protectedRanges>
  <sortState xmlns:xlrd2="http://schemas.microsoft.com/office/spreadsheetml/2017/richdata2" ref="A21:R35">
    <sortCondition ref="C21:C35"/>
  </sortState>
  <phoneticPr fontId="7" type="noConversion"/>
  <hyperlinks>
    <hyperlink ref="H62837" r:id="rId1" display="http://vsolj.cetus-net.org/bulletin.html"/>
    <hyperlink ref="H62830" r:id="rId2" display="https://www.aavso.org/ejaavso"/>
    <hyperlink ref="I62837" r:id="rId3" display="http://vsolj.cetus-net.org/bulletin.html"/>
    <hyperlink ref="AQ56488" r:id="rId4" display="http://cdsbib.u-strasbg.fr/cgi-bin/cdsbib?1990RMxAA..21..381G"/>
    <hyperlink ref="H62834" r:id="rId5" display="https://www.aavso.org/ejaavso"/>
    <hyperlink ref="AP3852" r:id="rId6" display="http://cdsbib.u-strasbg.fr/cgi-bin/cdsbib?1990RMxAA..21..381G"/>
    <hyperlink ref="AP3855" r:id="rId7" display="http://cdsbib.u-strasbg.fr/cgi-bin/cdsbib?1990RMxAA..21..381G"/>
    <hyperlink ref="AP3853" r:id="rId8" display="http://cdsbib.u-strasbg.fr/cgi-bin/cdsbib?1990RMxAA..21..381G"/>
    <hyperlink ref="AP3837" r:id="rId9" display="http://cdsbib.u-strasbg.fr/cgi-bin/cdsbib?1990RMxAA..21..381G"/>
    <hyperlink ref="AQ4066" r:id="rId10" display="http://cdsbib.u-strasbg.fr/cgi-bin/cdsbib?1990RMxAA..21..381G"/>
    <hyperlink ref="AQ4070" r:id="rId11" display="http://cdsbib.u-strasbg.fr/cgi-bin/cdsbib?1990RMxAA..21..381G"/>
    <hyperlink ref="AQ63750" r:id="rId12" display="http://cdsbib.u-strasbg.fr/cgi-bin/cdsbib?1990RMxAA..21..381G"/>
    <hyperlink ref="I958" r:id="rId13" display="http://vsolj.cetus-net.org/bulletin.html"/>
    <hyperlink ref="H958" r:id="rId14" display="http://vsolj.cetus-net.org/bulletin.html"/>
    <hyperlink ref="AQ64411" r:id="rId15" display="http://cdsbib.u-strasbg.fr/cgi-bin/cdsbib?1990RMxAA..21..381G"/>
    <hyperlink ref="AQ64410" r:id="rId16" display="http://cdsbib.u-strasbg.fr/cgi-bin/cdsbib?1990RMxAA..21..381G"/>
    <hyperlink ref="AP2128" r:id="rId17" display="http://cdsbib.u-strasbg.fr/cgi-bin/cdsbib?1990RMxAA..21..381G"/>
    <hyperlink ref="AP2146" r:id="rId18" display="http://cdsbib.u-strasbg.fr/cgi-bin/cdsbib?1990RMxAA..21..381G"/>
    <hyperlink ref="AP2147" r:id="rId19" display="http://cdsbib.u-strasbg.fr/cgi-bin/cdsbib?1990RMxAA..21..381G"/>
    <hyperlink ref="AP2143" r:id="rId20" display="http://cdsbib.u-strasbg.fr/cgi-bin/cdsbib?1990RMxAA..21..381G"/>
  </hyperlinks>
  <pageMargins left="0.75" right="0.75" top="1" bottom="1" header="0.5" footer="0.5"/>
  <headerFooter alignWithMargins="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2023-01-24T06:27:36Z</dcterms:modified>
</cp:coreProperties>
</file>