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<sst xmlns="http://schemas.openxmlformats.org/spreadsheetml/2006/main" count="44" uniqueCount="42">
  <si>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</si>
  <si>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</si>
  <si>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</si>
  <si>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</si>
  <si>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</si>
  <si>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</si>
  <si>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</si>
  <si>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</si>
  <si>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</si>
  <si>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</si>
  <si>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</si>
  <si>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</si>
  <si>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</si>
  <si>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</si>
  <si>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</si>
  <si>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</si>
  <si>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</si>
  <si>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</si>
  <si>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</si>
  <si>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</si>
  <si>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</si>
  <si>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</si>
  <si>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</si>
  <si>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</si>
  <si>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</si>
  <si>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</si>
  <si>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</si>
  <si>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</si>
  <si>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</si>
  <si>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</si>
  <si>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</si>
  <si>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</si>
  <si>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V3794 Sgr / gsc 6276-1294</t>
  </si>
  <si>
    <t>EA</t>
  </si>
  <si>
    <t>IBVS 5603</t>
  </si>
  <si>
    <t>I</t>
  </si>
  <si>
    <t>My time zone &gt;&gt;&gt;&gt;&gt;</t>
  </si>
  <si>
    <t>(PST=8, PDT=MDT=7, MDT=CST=6, etc.)</t>
  </si>
  <si>
    <t>JD today</t>
  </si>
  <si>
    <t>New Cycle</t>
  </si>
  <si>
    <t>Next ToM</t>
  </si>
  <si>
    <t>Local time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</si>
</sst>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V3794 Sgr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6838268"/>
        <c:axId val="17326685"/>
      </c:scatterChart>
      <c:valAx>
        <c:axId val="1683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26685"/>
        <c:crosses val="autoZero"/>
        <c:crossBetween val="midCat"/>
        <c:dispUnits/>
      </c:valAx>
      <c:valAx>
        <c:axId val="1732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82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"/>
          <c:y val="0.93075"/>
          <c:w val="0.734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76200</xdr:rowOff>
    </xdr:from>
    <xdr:to>
      <xdr:col>17</xdr:col>
      <xdr:colOff>409575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5229225" y="7620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4" ht="12.75">
      <c r="A2" t="s">
        <v>25</v>
      </c>
      <c r="B2" t="s">
        <v>33</v>
      </c>
      <c r="C2" s="3"/>
      <c r="D2" s="3"/>
    </row>
    <row r="3" ht="13.5" thickBot="1"/>
    <row r="4" spans="1:4" ht="14.25" thickBot="1" thickTop="1">
      <c r="A4" s="5" t="s">
        <v>0</v>
      </c>
      <c r="C4" s="8">
        <v>40058.752</v>
      </c>
      <c r="D4" s="9">
        <v>0.9541102</v>
      </c>
    </row>
    <row r="6" ht="12.75">
      <c r="A6" s="5" t="s">
        <v>1</v>
      </c>
    </row>
    <row r="7" spans="1:3" ht="12.75">
      <c r="A7" t="s">
        <v>2</v>
      </c>
      <c r="C7">
        <f>+C4</f>
        <v>40058.752</v>
      </c>
    </row>
    <row r="8" spans="1:3" ht="12.75">
      <c r="A8" t="s">
        <v>3</v>
      </c>
      <c r="C8">
        <f>+D4</f>
        <v>0.9541102</v>
      </c>
    </row>
    <row r="9" spans="1:5" ht="12.75">
      <c r="A9" s="12" t="s">
        <v>36</v>
      </c>
      <c r="B9" s="13"/>
      <c r="C9" s="14">
        <v>-9.5</v>
      </c>
      <c r="D9" s="13" t="s">
        <v>37</v>
      </c>
      <c r="E9" s="13"/>
    </row>
    <row r="10" spans="1:5" ht="13.5" thickBot="1">
      <c r="A10" s="13"/>
      <c r="B10" s="13"/>
      <c r="C10" s="4" t="s">
        <v>21</v>
      </c>
      <c r="D10" s="4" t="s">
        <v>22</v>
      </c>
      <c r="E10" s="13"/>
    </row>
    <row r="11" spans="1:5" ht="12.75">
      <c r="A11" s="13" t="s">
        <v>16</v>
      </c>
      <c r="B11" s="13"/>
      <c r="C11" s="13">
        <f>INTERCEPT(G21:G998,F21:F998)</f>
        <v>0</v>
      </c>
      <c r="D11" s="3"/>
      <c r="E11" s="13"/>
    </row>
    <row r="12" spans="1:5" ht="12.75">
      <c r="A12" s="13" t="s">
        <v>17</v>
      </c>
      <c r="B12" s="13"/>
      <c r="C12" s="13">
        <f>SLOPE(G21:G998,F21:F998)</f>
        <v>-3.641736593659096E-07</v>
      </c>
      <c r="D12" s="3"/>
      <c r="E12" s="13"/>
    </row>
    <row r="13" spans="1:5" ht="12.75">
      <c r="A13" s="13" t="s">
        <v>20</v>
      </c>
      <c r="B13" s="13"/>
      <c r="C13" s="3" t="s">
        <v>14</v>
      </c>
      <c r="D13" s="3"/>
      <c r="E13" s="13"/>
    </row>
    <row r="14" spans="1:5" ht="12.75">
      <c r="A14" s="13"/>
      <c r="B14" s="13"/>
      <c r="C14" s="13"/>
      <c r="D14" s="13"/>
      <c r="E14" s="13"/>
    </row>
    <row r="15" spans="1:5" ht="12.75">
      <c r="A15" s="15" t="s">
        <v>18</v>
      </c>
      <c r="B15" s="13"/>
      <c r="C15" s="16">
        <f>(C7+C11)+(C8+C12)*INT(MAX(F21:F3533))</f>
        <v>53134.8273</v>
      </c>
      <c r="D15" s="17" t="s">
        <v>38</v>
      </c>
      <c r="E15" s="18">
        <f ca="1">TODAY()+15018.5-B9/24</f>
        <v>59906.5</v>
      </c>
    </row>
    <row r="16" spans="1:5" ht="12.75">
      <c r="A16" s="19" t="s">
        <v>4</v>
      </c>
      <c r="B16" s="13"/>
      <c r="C16" s="20">
        <f>+C8+C12</f>
        <v>0.9541098358263407</v>
      </c>
      <c r="D16" s="17" t="s">
        <v>39</v>
      </c>
      <c r="E16" s="18">
        <f>ROUND(2*(E15-C15)/C16,0)/2+1</f>
        <v>7098.5</v>
      </c>
    </row>
    <row r="17" spans="1:5" ht="13.5" thickBot="1">
      <c r="A17" s="17" t="s">
        <v>31</v>
      </c>
      <c r="B17" s="13"/>
      <c r="C17" s="13">
        <f>COUNT(C21:C2191)</f>
        <v>2</v>
      </c>
      <c r="D17" s="17" t="s">
        <v>40</v>
      </c>
      <c r="E17" s="21">
        <f>+C15+C16*E16-15018.5-C9/24</f>
        <v>44889.47180294661</v>
      </c>
    </row>
    <row r="18" spans="1:5" ht="14.25" thickBot="1" thickTop="1">
      <c r="A18" s="19" t="s">
        <v>5</v>
      </c>
      <c r="B18" s="13"/>
      <c r="C18" s="22">
        <f>+C15</f>
        <v>53134.8273</v>
      </c>
      <c r="D18" s="23">
        <f>+C16</f>
        <v>0.9541098358263407</v>
      </c>
      <c r="E18" s="24" t="s">
        <v>41</v>
      </c>
    </row>
    <row r="19" ht="13.5" thickTop="1"/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25">
        <v>40058.752</v>
      </c>
      <c r="D21" s="25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25040.252</v>
      </c>
    </row>
    <row r="22" spans="1:17" ht="12.75">
      <c r="A22" s="10" t="s">
        <v>34</v>
      </c>
      <c r="B22" s="11" t="s">
        <v>35</v>
      </c>
      <c r="C22" s="26">
        <v>53134.8273</v>
      </c>
      <c r="D22" s="27">
        <v>0.0006</v>
      </c>
      <c r="E22">
        <f>+(C22-C$7)/C$8</f>
        <v>13704.99476894807</v>
      </c>
      <c r="F22">
        <f>ROUND(2*E22,0)/2</f>
        <v>13705</v>
      </c>
      <c r="G22">
        <f>+C22-(C$7+F22*C$8)</f>
        <v>-0.004991000001609791</v>
      </c>
      <c r="I22">
        <f>+G22</f>
        <v>-0.004991000001609791</v>
      </c>
      <c r="O22">
        <f>+C$11+C$12*$F22</f>
        <v>-0.004991000001609791</v>
      </c>
      <c r="Q22" s="2">
        <f>+C22-15018.5</f>
        <v>38116.3273</v>
      </c>
    </row>
    <row r="23" spans="3:17" ht="12.75">
      <c r="C23" s="25"/>
      <c r="D23" s="25"/>
      <c r="Q23" s="2"/>
    </row>
    <row r="24" spans="3:17" ht="12.75">
      <c r="C24" s="25"/>
      <c r="D24" s="25"/>
      <c r="Q24" s="2"/>
    </row>
    <row r="25" spans="3:17" ht="12.75">
      <c r="C25" s="25"/>
      <c r="D25" s="25"/>
      <c r="Q25" s="2"/>
    </row>
    <row r="26" spans="3:17" ht="12.75">
      <c r="C26" s="25"/>
      <c r="D26" s="25"/>
      <c r="Q26" s="2"/>
    </row>
    <row r="27" spans="3:17" ht="12.75">
      <c r="C27" s="25"/>
      <c r="D27" s="25"/>
      <c r="Q27" s="2"/>
    </row>
    <row r="28" spans="4:17" ht="12.75">
      <c r="D28" s="3"/>
      <c r="Q28" s="2"/>
    </row>
    <row r="29" spans="4:17" ht="12.75">
      <c r="D29" s="3"/>
      <c r="Q29" s="2"/>
    </row>
    <row r="30" spans="4:17" ht="12.75">
      <c r="D30" s="3"/>
      <c r="Q30" s="2"/>
    </row>
    <row r="31" spans="4:17" ht="12.75">
      <c r="D31" s="3"/>
      <c r="Q31" s="2"/>
    </row>
    <row r="32" spans="4:17" ht="12.75">
      <c r="D32" s="3"/>
      <c r="Q32" s="2"/>
    </row>
    <row r="33" spans="4:17" ht="12.75">
      <c r="D33" s="3"/>
      <c r="Q33" s="2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2022-11-23T07:31:39Z</dcterms:modified>
  <cp:category/>
  <cp:version/>
  <cp:contentType/>
  <cp:contentStatus/>
</cp:coreProperties>
</file>