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2760" windowWidth="7770" windowHeight="133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<sst xmlns="http://schemas.openxmlformats.org/spreadsheetml/2006/main" count="46" uniqueCount="45">
  <si>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</si>
  <si>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</si>
  <si>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</si>
  <si>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</si>
  <si>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</si>
  <si>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</si>
  <si>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</si>
  <si>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</si>
  <si>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</si>
  <si>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</si>
  <si>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</si>
  <si>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</si>
  <si>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</si>
  <si>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</si>
  <si>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</si>
  <si>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</si>
  <si>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</si>
  <si>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</si>
  <si>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</si>
  <si>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</si>
  <si>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</si>
  <si>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</si>
  <si>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</si>
  <si>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</si>
  <si>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</si>
  <si>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</si>
  <si>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</si>
  <si>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</si>
  <si>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</si>
  <si>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</si>
  <si>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IBVS</t>
  </si>
  <si>
    <t># of data points:</t>
  </si>
  <si>
    <t>V4202 Sgr / GSC 6842-0181</t>
  </si>
  <si>
    <t>VSX Eph.</t>
  </si>
  <si>
    <t>VSX</t>
  </si>
  <si>
    <t>IBVS 5690</t>
  </si>
  <si>
    <t>I</t>
  </si>
  <si>
    <t>E</t>
  </si>
  <si>
    <t>Add cycle</t>
  </si>
  <si>
    <t>JD today</t>
  </si>
  <si>
    <t>Old Cycle</t>
  </si>
  <si>
    <t>New Cycle</t>
  </si>
  <si>
    <t>Next ToM</t>
  </si>
  <si>
    <t>Local time</t>
  </si>
  <si>
    <t>My time zone &gt;&gt;&gt;&gt;&gt;&gt;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</si>
</sst>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V4202 Sgr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3334814"/>
        <c:axId val="54469007"/>
      </c:scatterChart>
      <c:valAx>
        <c:axId val="433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69007"/>
        <c:crosses val="autoZero"/>
        <c:crossBetween val="midCat"/>
        <c:dispUnits/>
      </c:valAx>
      <c:valAx>
        <c:axId val="5446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48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325"/>
          <c:y val="0.93075"/>
          <c:w val="0.734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0</xdr:rowOff>
    </xdr:from>
    <xdr:to>
      <xdr:col>17</xdr:col>
      <xdr:colOff>600075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5391150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F10" sqref="F9: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4" ht="12.75">
      <c r="A2" t="s">
        <v>25</v>
      </c>
      <c r="B2" t="s">
        <v>37</v>
      </c>
      <c r="C2" s="6"/>
      <c r="D2" s="6"/>
    </row>
    <row r="3" ht="13.5" thickBot="1"/>
    <row r="4" spans="1:4" ht="14.25" thickBot="1" thickTop="1">
      <c r="A4" s="8" t="s">
        <v>33</v>
      </c>
      <c r="C4" s="13">
        <v>51951.423</v>
      </c>
      <c r="D4" s="14">
        <v>1.39134</v>
      </c>
    </row>
    <row r="5" spans="1:3" ht="12.75">
      <c r="A5" s="3" t="s">
        <v>44</v>
      </c>
      <c r="C5" s="26">
        <v>-9.5</v>
      </c>
    </row>
    <row r="6" ht="12.75">
      <c r="A6" s="8" t="s">
        <v>0</v>
      </c>
    </row>
    <row r="7" spans="1:3" ht="12.75">
      <c r="A7" t="s">
        <v>1</v>
      </c>
      <c r="C7">
        <f>+C4</f>
        <v>51951.423</v>
      </c>
    </row>
    <row r="8" spans="1:3" ht="12.75">
      <c r="A8" t="s">
        <v>2</v>
      </c>
      <c r="C8">
        <f>+D4</f>
        <v>1.39134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15</v>
      </c>
      <c r="C11">
        <f>INTERCEPT(G21:G999,$F21:$F999)</f>
        <v>0</v>
      </c>
      <c r="D11" s="6"/>
    </row>
    <row r="12" spans="1:4" ht="12.75">
      <c r="A12" t="s">
        <v>16</v>
      </c>
      <c r="C12">
        <f>SLOPE(G21:G999,$F21:$F999)</f>
        <v>-1.3615916957224761E-05</v>
      </c>
      <c r="D12" s="6"/>
    </row>
    <row r="13" spans="1:6" ht="12.75">
      <c r="A13" t="s">
        <v>19</v>
      </c>
      <c r="C13" s="6" t="s">
        <v>13</v>
      </c>
      <c r="D13" s="6"/>
      <c r="E13" s="19" t="s">
        <v>38</v>
      </c>
      <c r="F13" s="20">
        <v>1</v>
      </c>
    </row>
    <row r="14" spans="1:6" ht="12.75">
      <c r="A14" t="s">
        <v>24</v>
      </c>
      <c r="E14" s="19" t="s">
        <v>39</v>
      </c>
      <c r="F14" s="21">
        <f ca="1">NOW()+15018.5+$C$5/24</f>
        <v>59906.85602858796</v>
      </c>
    </row>
    <row r="15" spans="1:6" ht="12.75">
      <c r="A15" s="3" t="s">
        <v>17</v>
      </c>
      <c r="C15" s="11">
        <f>($C$7+C$11)+($C$8+C$12)*INT(MAX($F21:$F3533))</f>
        <v>53559.7963</v>
      </c>
      <c r="E15" s="19" t="s">
        <v>40</v>
      </c>
      <c r="F15" s="22">
        <f>ROUND(2*(F14-$C$7)/$C$8,0)/2+F13</f>
        <v>5719</v>
      </c>
    </row>
    <row r="16" spans="1:6" ht="12.75">
      <c r="A16" s="8" t="s">
        <v>3</v>
      </c>
      <c r="C16" s="12">
        <f>+$C$8+C$12</f>
        <v>1.3913263840830428</v>
      </c>
      <c r="E16" s="19" t="s">
        <v>41</v>
      </c>
      <c r="F16" s="23">
        <f>ROUND(2*(F14-$C$15)/$C$16,0)/2+F13</f>
        <v>4563</v>
      </c>
    </row>
    <row r="17" spans="1:6" ht="13.5" thickBot="1">
      <c r="A17" s="15" t="s">
        <v>31</v>
      </c>
      <c r="C17">
        <f>COUNT(C21:C2191)</f>
        <v>2</v>
      </c>
      <c r="E17" s="19" t="s">
        <v>42</v>
      </c>
      <c r="F17" s="24">
        <f>+$C$15+$C$16*F16-15018.5-$C$5/24</f>
        <v>44890.31442390426</v>
      </c>
    </row>
    <row r="18" spans="1:6" ht="14.25" thickBot="1" thickTop="1">
      <c r="A18" s="8" t="s">
        <v>4</v>
      </c>
      <c r="C18" s="4">
        <f>+C15</f>
        <v>53559.7963</v>
      </c>
      <c r="D18" s="5">
        <f>+C16</f>
        <v>1.3913263840830428</v>
      </c>
      <c r="F18" s="25" t="s">
        <v>43</v>
      </c>
    </row>
    <row r="19" ht="13.5" thickTop="1"/>
    <row r="20" spans="1:17" ht="13.5" thickBot="1">
      <c r="A20" s="7" t="s">
        <v>5</v>
      </c>
      <c r="B20" s="7" t="s">
        <v>6</v>
      </c>
      <c r="C20" s="7" t="s">
        <v>7</v>
      </c>
      <c r="D20" s="7" t="s">
        <v>12</v>
      </c>
      <c r="E20" s="7" t="s">
        <v>8</v>
      </c>
      <c r="F20" s="7" t="s">
        <v>9</v>
      </c>
      <c r="G20" s="7" t="s">
        <v>10</v>
      </c>
      <c r="H20" s="10" t="s">
        <v>11</v>
      </c>
      <c r="I20" s="10" t="s">
        <v>30</v>
      </c>
      <c r="J20" s="10" t="s">
        <v>18</v>
      </c>
      <c r="K20" s="10" t="s">
        <v>26</v>
      </c>
      <c r="L20" s="10" t="s">
        <v>27</v>
      </c>
      <c r="M20" s="10" t="s">
        <v>28</v>
      </c>
      <c r="N20" s="10" t="s">
        <v>29</v>
      </c>
      <c r="O20" s="10" t="s">
        <v>23</v>
      </c>
      <c r="P20" s="9" t="s">
        <v>22</v>
      </c>
      <c r="Q20" s="7" t="s">
        <v>14</v>
      </c>
    </row>
    <row r="21" spans="1:17" ht="12.75">
      <c r="A21" t="s">
        <v>34</v>
      </c>
      <c r="C21">
        <v>51951.423</v>
      </c>
      <c r="D21" s="6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36932.923</v>
      </c>
    </row>
    <row r="22" spans="1:17" ht="12.75">
      <c r="A22" s="16" t="s">
        <v>35</v>
      </c>
      <c r="B22" s="17" t="s">
        <v>36</v>
      </c>
      <c r="C22" s="18">
        <v>53559.7963</v>
      </c>
      <c r="D22" s="18">
        <v>0.002</v>
      </c>
      <c r="E22">
        <f>+(C22-C$7)/C$8</f>
        <v>1155.988687164891</v>
      </c>
      <c r="F22">
        <f>ROUND(2*E22,0)/2</f>
        <v>1156</v>
      </c>
      <c r="G22">
        <f>+C22-(C$7+F22*C$8)</f>
        <v>-0.015740000002551824</v>
      </c>
      <c r="I22">
        <f>+G22</f>
        <v>-0.015740000002551824</v>
      </c>
      <c r="O22">
        <f>+C$11+C$12*$F22</f>
        <v>-0.015740000002551824</v>
      </c>
      <c r="Q22" s="2">
        <f>+C22-15018.5</f>
        <v>38541.2963</v>
      </c>
    </row>
    <row r="23" spans="4:17" ht="12.75">
      <c r="D23" s="6"/>
      <c r="Q23" s="2"/>
    </row>
    <row r="24" spans="4:17" ht="12.75">
      <c r="D24" s="6"/>
      <c r="Q24" s="2"/>
    </row>
    <row r="25" spans="4:17" ht="12.75">
      <c r="D25" s="6"/>
      <c r="Q25" s="2"/>
    </row>
    <row r="26" spans="4:17" ht="12.75">
      <c r="D26" s="6"/>
      <c r="Q26" s="2"/>
    </row>
    <row r="27" spans="4:17" ht="12.75">
      <c r="D27" s="6"/>
      <c r="Q27" s="2"/>
    </row>
    <row r="28" spans="4:17" ht="12.75">
      <c r="D28" s="6"/>
      <c r="Q28" s="2"/>
    </row>
    <row r="29" spans="4:17" ht="12.75">
      <c r="D29" s="6"/>
      <c r="Q29" s="2"/>
    </row>
    <row r="30" spans="4:17" ht="12.75">
      <c r="D30" s="6"/>
      <c r="Q30" s="2"/>
    </row>
    <row r="31" spans="4:17" ht="12.75">
      <c r="D31" s="6"/>
      <c r="Q31" s="2"/>
    </row>
    <row r="32" spans="4:17" ht="12.75">
      <c r="D32" s="6"/>
      <c r="Q32" s="2"/>
    </row>
    <row r="33" spans="4:17" ht="12.75">
      <c r="D33" s="6"/>
      <c r="Q33" s="2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2022-11-23T07:32:52Z</dcterms:modified>
  <cp:category/>
  <cp:version/>
  <cp:contentType/>
  <cp:contentStatus/>
</cp:coreProperties>
</file>