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<sst xmlns="http://schemas.openxmlformats.org/spreadsheetml/2006/main" count="118" uniqueCount="70">
  <si>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</si>
  <si>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</si>
  <si>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</si>
  <si>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</si>
  <si>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</si>
  <si>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</si>
  <si>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</si>
  <si>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</si>
  <si>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</si>
  <si>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</si>
  <si>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</si>
  <si>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</si>
  <si>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</si>
  <si>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</si>
  <si>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</si>
  <si>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</si>
  <si>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</si>
  <si>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</si>
  <si>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</si>
  <si>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</si>
  <si>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</si>
  <si>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</si>
  <si>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</si>
  <si>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</si>
  <si>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</si>
  <si>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</si>
  <si>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</si>
  <si>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</si>
  <si>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</si>
  <si>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Bull.59</t>
  </si>
  <si>
    <t>B</t>
  </si>
  <si>
    <t>v</t>
  </si>
  <si>
    <t>BBSAG Bull.61</t>
  </si>
  <si>
    <t>BBSAG Bull.68</t>
  </si>
  <si>
    <t>BBSAG Bull.84</t>
  </si>
  <si>
    <t>Paschke A</t>
  </si>
  <si>
    <t>BBSAG Bull.89</t>
  </si>
  <si>
    <t>BBSAG Bull.88</t>
  </si>
  <si>
    <t>BBSAG Bull.91</t>
  </si>
  <si>
    <t>BBSAG Bull.92</t>
  </si>
  <si>
    <t>BBSAG Bull.101</t>
  </si>
  <si>
    <t>BBSAG Bull.104</t>
  </si>
  <si>
    <t>BBSAG Bull.107</t>
  </si>
  <si>
    <t>BBSAG Bull.110</t>
  </si>
  <si>
    <t>BBSAG Bull.115</t>
  </si>
  <si>
    <t>Locher Kurt</t>
  </si>
  <si>
    <t>BBSAG Bull.118</t>
  </si>
  <si>
    <t>K. Locher</t>
  </si>
  <si>
    <t>BBSAG 120</t>
  </si>
  <si>
    <t>K</t>
  </si>
  <si>
    <t>BBSAG</t>
  </si>
  <si>
    <t># of data points:</t>
  </si>
  <si>
    <t>EA/SD</t>
  </si>
  <si>
    <t>WX Sgr / GSC 06254-00172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</si>
  <si>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</si>
  <si>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</si>
  <si>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</si>
  <si>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</si>
  <si>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</si>
  <si>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</si>
  <si>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5438</t>
  </si>
  <si>
    <t>I</t>
  </si>
  <si>
    <t>IBVS</t>
  </si>
  <si>
    <t>1964AJ.....69..316F</t>
  </si>
  <si>
    <t>?</t>
  </si>
  <si>
    <t>Start of linear fit &gt;&gt;&gt;&gt;&gt;&gt;&gt;&gt;&gt;&gt;&gt;&gt;&gt;&gt;&gt;&gt;&gt;&gt;&gt;&gt;&gt;</t>
  </si>
  <si>
    <t>Add cycle</t>
  </si>
  <si>
    <t>Old Cycle</t>
  </si>
  <si>
    <t>OEJV 0003</t>
  </si>
  <si>
    <t>oejv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</si>
</sst>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WX Sgr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0.001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0.007</c:v>
                  </c:pt>
                  <c:pt idx="14">
                    <c:v>0.006</c:v>
                  </c:pt>
                  <c:pt idx="15">
                    <c:v>0.003</c:v>
                  </c:pt>
                  <c:pt idx="16">
                    <c:v>0.009</c:v>
                  </c:pt>
                  <c:pt idx="17">
                    <c:v>0.004</c:v>
                  </c:pt>
                  <c:pt idx="18">
                    <c:v>0.004</c:v>
                  </c:pt>
                  <c:pt idx="19">
                    <c:v>0.003</c:v>
                  </c:pt>
                  <c:pt idx="20">
                    <c:v>0.007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7577811"/>
        <c:axId val="1091436"/>
      </c:scatterChart>
      <c:valAx>
        <c:axId val="757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436"/>
        <c:crosses val="autoZero"/>
        <c:crossBetween val="midCat"/>
        <c:dispUnits/>
      </c:valAx>
      <c:valAx>
        <c:axId val="109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78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86825"/>
          <c:w val="0.781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9525</xdr:rowOff>
    </xdr:from>
    <xdr:to>
      <xdr:col>13</xdr:col>
      <xdr:colOff>66675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943350" y="95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53</v>
      </c>
    </row>
    <row r="2" spans="1:2" ht="12.75">
      <c r="A2" t="s">
        <v>24</v>
      </c>
      <c r="B2" s="10" t="s">
        <v>52</v>
      </c>
    </row>
    <row r="4" spans="1:4" ht="12.75">
      <c r="A4" s="6" t="s">
        <v>0</v>
      </c>
      <c r="C4" s="3">
        <v>45518.542</v>
      </c>
      <c r="D4" s="4">
        <v>2.12927</v>
      </c>
    </row>
    <row r="6" ht="12.75">
      <c r="A6" s="6" t="s">
        <v>1</v>
      </c>
    </row>
    <row r="7" spans="1:3" ht="12.75">
      <c r="A7" t="s">
        <v>2</v>
      </c>
      <c r="C7">
        <f>+C4</f>
        <v>45518.542</v>
      </c>
    </row>
    <row r="8" spans="1:3" ht="12.75">
      <c r="A8" t="s">
        <v>3</v>
      </c>
      <c r="C8">
        <f>+D4</f>
        <v>2.12927</v>
      </c>
    </row>
    <row r="9" spans="1:5" ht="12.75">
      <c r="A9" s="11" t="s">
        <v>54</v>
      </c>
      <c r="B9" s="12"/>
      <c r="C9" s="13">
        <v>-9.5</v>
      </c>
      <c r="D9" s="12" t="s">
        <v>55</v>
      </c>
      <c r="E9" s="12"/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7" ht="12.75">
      <c r="A11" s="12" t="s">
        <v>16</v>
      </c>
      <c r="B11" s="12"/>
      <c r="C11" s="30">
        <f ca="1">INTERCEPT(INDIRECT($G$11):G992,INDIRECT($F$11):F992)</f>
        <v>-0.0009645529765942643</v>
      </c>
      <c r="D11" s="14"/>
      <c r="E11" s="12"/>
      <c r="F11" s="31" t="str">
        <f>"F"&amp;E19</f>
        <v>F22</v>
      </c>
      <c r="G11" s="32" t="str">
        <f>"G"&amp;E19</f>
        <v>G22</v>
      </c>
    </row>
    <row r="12" spans="1:5" ht="12.75">
      <c r="A12" s="12" t="s">
        <v>17</v>
      </c>
      <c r="B12" s="12"/>
      <c r="C12" s="30">
        <f ca="1">SLOPE(INDIRECT($G$11):G992,INDIRECT($F$11):F992)</f>
        <v>-3.331356910133369E-05</v>
      </c>
      <c r="D12" s="14"/>
      <c r="E12" s="12"/>
    </row>
    <row r="13" spans="1:5" ht="12.75">
      <c r="A13" s="12" t="s">
        <v>19</v>
      </c>
      <c r="B13" s="12"/>
      <c r="C13" s="14" t="s">
        <v>14</v>
      </c>
      <c r="D13" s="17" t="s">
        <v>66</v>
      </c>
      <c r="E13" s="13">
        <v>1</v>
      </c>
    </row>
    <row r="14" spans="1:5" ht="12.75">
      <c r="A14" s="12"/>
      <c r="B14" s="12"/>
      <c r="C14" s="12"/>
      <c r="D14" s="17" t="s">
        <v>56</v>
      </c>
      <c r="E14" s="18">
        <f ca="1">NOW()+15018.5+$C$9/24</f>
        <v>59906.85988460648</v>
      </c>
    </row>
    <row r="15" spans="1:5" ht="12.75">
      <c r="A15" s="15" t="s">
        <v>18</v>
      </c>
      <c r="B15" s="12"/>
      <c r="C15" s="16">
        <f>(C7+C11)+(C8+C12)*INT(MAX(F21:F3533))</f>
        <v>53258.31639062334</v>
      </c>
      <c r="D15" s="17" t="s">
        <v>67</v>
      </c>
      <c r="E15" s="18">
        <f>ROUND(2*(E14-$C$7)/$C$8,0)/2+E13</f>
        <v>6758.5</v>
      </c>
    </row>
    <row r="16" spans="1:5" ht="12.75">
      <c r="A16" s="19" t="s">
        <v>4</v>
      </c>
      <c r="B16" s="12"/>
      <c r="C16" s="20">
        <f>+C8+C12</f>
        <v>2.1292366864308985</v>
      </c>
      <c r="D16" s="17" t="s">
        <v>57</v>
      </c>
      <c r="E16" s="32">
        <f>ROUND(2*(E14-$C$15)/$C$16,0)/2+E13</f>
        <v>3123.5</v>
      </c>
    </row>
    <row r="17" spans="1:5" ht="13.5" thickBot="1">
      <c r="A17" s="17" t="s">
        <v>51</v>
      </c>
      <c r="B17" s="12"/>
      <c r="C17" s="12">
        <f>COUNT(C21:C2191)</f>
        <v>21</v>
      </c>
      <c r="D17" s="17" t="s">
        <v>58</v>
      </c>
      <c r="E17" s="21">
        <f>+$C$15+$C$16*E16-15018.5-$C$9/24</f>
        <v>44890.88301402359</v>
      </c>
    </row>
    <row r="18" spans="1:5" ht="12.75">
      <c r="A18" s="19" t="s">
        <v>5</v>
      </c>
      <c r="B18" s="12"/>
      <c r="C18" s="22">
        <f>+C15</f>
        <v>53258.31639062334</v>
      </c>
      <c r="D18" s="23">
        <f>+C16</f>
        <v>2.1292366864308985</v>
      </c>
      <c r="E18" s="24" t="s">
        <v>59</v>
      </c>
    </row>
    <row r="19" spans="1:5" ht="13.5" thickTop="1">
      <c r="A19" s="33" t="s">
        <v>65</v>
      </c>
      <c r="E19" s="34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50</v>
      </c>
      <c r="J20" s="8" t="s">
        <v>62</v>
      </c>
      <c r="K20" s="8" t="s">
        <v>69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28" t="s">
        <v>63</v>
      </c>
      <c r="B21" s="29" t="s">
        <v>64</v>
      </c>
      <c r="C21" s="28">
        <v>34531.924</v>
      </c>
      <c r="D21" s="28">
        <v>0.001</v>
      </c>
      <c r="E21">
        <f aca="true" t="shared" si="0" ref="E21:E41">+(C21-C$7)/C$8</f>
        <v>-5159.805003592782</v>
      </c>
      <c r="F21">
        <f aca="true" t="shared" si="1" ref="F21:F41">ROUND(2*E21,0)/2</f>
        <v>-5160</v>
      </c>
      <c r="G21">
        <f aca="true" t="shared" si="2" ref="G21:G41">+C21-(C$7+F21*C$8)</f>
        <v>0.4151999999958207</v>
      </c>
      <c r="N21">
        <f>+G21</f>
        <v>0.4151999999958207</v>
      </c>
      <c r="O21">
        <f aca="true" t="shared" si="3" ref="O21:O41">+C$11+C$12*$F21</f>
        <v>0.17093346358628758</v>
      </c>
      <c r="Q21" s="2">
        <f aca="true" t="shared" si="4" ref="Q21:Q41">+C21-15018.5</f>
        <v>19513.424</v>
      </c>
    </row>
    <row r="22" spans="1:32" ht="12.75">
      <c r="A22" t="s">
        <v>29</v>
      </c>
      <c r="C22" s="25">
        <v>45058.645</v>
      </c>
      <c r="D22" s="25"/>
      <c r="E22">
        <f t="shared" si="0"/>
        <v>-215.98810860060232</v>
      </c>
      <c r="F22">
        <f t="shared" si="1"/>
        <v>-216</v>
      </c>
      <c r="G22">
        <f t="shared" si="2"/>
        <v>0.02531999999337131</v>
      </c>
      <c r="I22">
        <f>+G22</f>
        <v>0.02531999999337131</v>
      </c>
      <c r="O22">
        <f t="shared" si="3"/>
        <v>0.006231177949293813</v>
      </c>
      <c r="Q22" s="2">
        <f t="shared" si="4"/>
        <v>30040.144999999997</v>
      </c>
      <c r="AB22">
        <v>6</v>
      </c>
      <c r="AD22" t="s">
        <v>28</v>
      </c>
      <c r="AF22" t="s">
        <v>30</v>
      </c>
    </row>
    <row r="23" spans="1:32" ht="12.75">
      <c r="A23" t="s">
        <v>32</v>
      </c>
      <c r="C23" s="25">
        <v>45105.473</v>
      </c>
      <c r="D23" s="25"/>
      <c r="E23">
        <f t="shared" si="0"/>
        <v>-193.99559473434704</v>
      </c>
      <c r="F23">
        <f t="shared" si="1"/>
        <v>-194</v>
      </c>
      <c r="G23">
        <f t="shared" si="2"/>
        <v>0.009379999995871913</v>
      </c>
      <c r="I23">
        <f>+G23</f>
        <v>0.009379999995871913</v>
      </c>
      <c r="O23">
        <f t="shared" si="3"/>
        <v>0.0054982794290644715</v>
      </c>
      <c r="Q23" s="2">
        <f t="shared" si="4"/>
        <v>30086.972999999998</v>
      </c>
      <c r="AA23" t="s">
        <v>31</v>
      </c>
      <c r="AB23">
        <v>7</v>
      </c>
      <c r="AD23" t="s">
        <v>28</v>
      </c>
      <c r="AF23" t="s">
        <v>30</v>
      </c>
    </row>
    <row r="24" spans="1:17" ht="12.75">
      <c r="A24" t="s">
        <v>12</v>
      </c>
      <c r="C24" s="25">
        <v>45518.542</v>
      </c>
      <c r="D24" s="25" t="s">
        <v>14</v>
      </c>
      <c r="E24">
        <f t="shared" si="0"/>
        <v>0</v>
      </c>
      <c r="F24">
        <f t="shared" si="1"/>
        <v>0</v>
      </c>
      <c r="G24">
        <f t="shared" si="2"/>
        <v>0</v>
      </c>
      <c r="H24">
        <f>+G24</f>
        <v>0</v>
      </c>
      <c r="O24">
        <f t="shared" si="3"/>
        <v>-0.0009645529765942643</v>
      </c>
      <c r="Q24" s="2">
        <f t="shared" si="4"/>
        <v>30500.042</v>
      </c>
    </row>
    <row r="25" spans="1:32" ht="12.75">
      <c r="A25" t="s">
        <v>33</v>
      </c>
      <c r="C25" s="25">
        <v>45597.309</v>
      </c>
      <c r="D25" s="25"/>
      <c r="E25">
        <f t="shared" si="0"/>
        <v>36.992490384028244</v>
      </c>
      <c r="F25">
        <f t="shared" si="1"/>
        <v>37</v>
      </c>
      <c r="G25">
        <f t="shared" si="2"/>
        <v>-0.01598999999987427</v>
      </c>
      <c r="I25">
        <f aca="true" t="shared" si="5" ref="I25:I39">+G25</f>
        <v>-0.01598999999987427</v>
      </c>
      <c r="O25">
        <f t="shared" si="3"/>
        <v>-0.002197155033343611</v>
      </c>
      <c r="Q25" s="2">
        <f t="shared" si="4"/>
        <v>30578.809</v>
      </c>
      <c r="AA25" t="s">
        <v>31</v>
      </c>
      <c r="AB25">
        <v>7</v>
      </c>
      <c r="AD25" t="s">
        <v>28</v>
      </c>
      <c r="AF25" t="s">
        <v>30</v>
      </c>
    </row>
    <row r="26" spans="1:32" ht="12.75">
      <c r="A26" t="s">
        <v>34</v>
      </c>
      <c r="C26" s="25">
        <v>46998.358</v>
      </c>
      <c r="D26" s="25"/>
      <c r="E26">
        <f t="shared" si="0"/>
        <v>694.98748397338</v>
      </c>
      <c r="F26">
        <f t="shared" si="1"/>
        <v>695</v>
      </c>
      <c r="G26">
        <f t="shared" si="2"/>
        <v>-0.026649999999790452</v>
      </c>
      <c r="I26">
        <f t="shared" si="5"/>
        <v>-0.026649999999790452</v>
      </c>
      <c r="O26">
        <f t="shared" si="3"/>
        <v>-0.02411748350202118</v>
      </c>
      <c r="Q26" s="2">
        <f t="shared" si="4"/>
        <v>31979.858</v>
      </c>
      <c r="AA26" t="s">
        <v>31</v>
      </c>
      <c r="AB26">
        <v>8</v>
      </c>
      <c r="AD26" t="s">
        <v>28</v>
      </c>
      <c r="AF26" t="s">
        <v>30</v>
      </c>
    </row>
    <row r="27" spans="1:32" ht="12.75">
      <c r="A27" t="s">
        <v>36</v>
      </c>
      <c r="C27" s="25">
        <v>47330.525</v>
      </c>
      <c r="D27" s="25"/>
      <c r="E27">
        <f t="shared" si="0"/>
        <v>850.9878972605636</v>
      </c>
      <c r="F27">
        <f t="shared" si="1"/>
        <v>851</v>
      </c>
      <c r="G27">
        <f t="shared" si="2"/>
        <v>-0.02577000000019325</v>
      </c>
      <c r="I27">
        <f t="shared" si="5"/>
        <v>-0.02577000000019325</v>
      </c>
      <c r="O27">
        <f t="shared" si="3"/>
        <v>-0.029314400281829234</v>
      </c>
      <c r="Q27" s="2">
        <f t="shared" si="4"/>
        <v>32312.025</v>
      </c>
      <c r="AA27" t="s">
        <v>31</v>
      </c>
      <c r="AB27">
        <v>16</v>
      </c>
      <c r="AD27" t="s">
        <v>35</v>
      </c>
      <c r="AF27" t="s">
        <v>30</v>
      </c>
    </row>
    <row r="28" spans="1:32" ht="12.75">
      <c r="A28" t="s">
        <v>37</v>
      </c>
      <c r="C28" s="25">
        <v>47330.529</v>
      </c>
      <c r="D28" s="25"/>
      <c r="E28">
        <f t="shared" si="0"/>
        <v>850.9897758386682</v>
      </c>
      <c r="F28">
        <f t="shared" si="1"/>
        <v>851</v>
      </c>
      <c r="G28">
        <f t="shared" si="2"/>
        <v>-0.021769999999378342</v>
      </c>
      <c r="I28">
        <f t="shared" si="5"/>
        <v>-0.021769999999378342</v>
      </c>
      <c r="O28">
        <f t="shared" si="3"/>
        <v>-0.029314400281829234</v>
      </c>
      <c r="Q28" s="2">
        <f t="shared" si="4"/>
        <v>32312.029000000002</v>
      </c>
      <c r="AA28" t="s">
        <v>31</v>
      </c>
      <c r="AB28">
        <v>6</v>
      </c>
      <c r="AD28" t="s">
        <v>28</v>
      </c>
      <c r="AF28" t="s">
        <v>30</v>
      </c>
    </row>
    <row r="29" spans="1:32" ht="12.75">
      <c r="A29" t="s">
        <v>36</v>
      </c>
      <c r="C29" s="25">
        <v>47345.426</v>
      </c>
      <c r="D29" s="25"/>
      <c r="E29">
        <f t="shared" si="0"/>
        <v>857.9860703433562</v>
      </c>
      <c r="F29">
        <f t="shared" si="1"/>
        <v>858</v>
      </c>
      <c r="G29">
        <f t="shared" si="2"/>
        <v>-0.02966000000014901</v>
      </c>
      <c r="I29">
        <f t="shared" si="5"/>
        <v>-0.02966000000014901</v>
      </c>
      <c r="O29">
        <f t="shared" si="3"/>
        <v>-0.02954759526553857</v>
      </c>
      <c r="Q29" s="2">
        <f t="shared" si="4"/>
        <v>32326.926</v>
      </c>
      <c r="AA29" t="s">
        <v>31</v>
      </c>
      <c r="AB29">
        <v>5</v>
      </c>
      <c r="AD29" t="s">
        <v>28</v>
      </c>
      <c r="AF29" t="s">
        <v>30</v>
      </c>
    </row>
    <row r="30" spans="1:32" ht="12.75">
      <c r="A30" t="s">
        <v>36</v>
      </c>
      <c r="C30" s="25">
        <v>47362.462</v>
      </c>
      <c r="D30" s="25"/>
      <c r="E30">
        <f t="shared" si="0"/>
        <v>865.9869344892843</v>
      </c>
      <c r="F30">
        <f t="shared" si="1"/>
        <v>866</v>
      </c>
      <c r="G30">
        <f t="shared" si="2"/>
        <v>-0.027820000002975576</v>
      </c>
      <c r="I30">
        <f t="shared" si="5"/>
        <v>-0.027820000002975576</v>
      </c>
      <c r="O30">
        <f t="shared" si="3"/>
        <v>-0.02981410381834924</v>
      </c>
      <c r="Q30" s="2">
        <f t="shared" si="4"/>
        <v>32343.962</v>
      </c>
      <c r="AA30" t="s">
        <v>31</v>
      </c>
      <c r="AB30">
        <v>12</v>
      </c>
      <c r="AD30" t="s">
        <v>35</v>
      </c>
      <c r="AF30" t="s">
        <v>30</v>
      </c>
    </row>
    <row r="31" spans="1:32" ht="12.75">
      <c r="A31" t="s">
        <v>38</v>
      </c>
      <c r="C31" s="25">
        <v>47628.612</v>
      </c>
      <c r="D31" s="25"/>
      <c r="E31">
        <f t="shared" si="0"/>
        <v>990.9828250996819</v>
      </c>
      <c r="F31">
        <f t="shared" si="1"/>
        <v>991</v>
      </c>
      <c r="G31">
        <f t="shared" si="2"/>
        <v>-0.03657000000384869</v>
      </c>
      <c r="I31">
        <f t="shared" si="5"/>
        <v>-0.03657000000384869</v>
      </c>
      <c r="O31">
        <f t="shared" si="3"/>
        <v>-0.03397829995601595</v>
      </c>
      <c r="Q31" s="2">
        <f t="shared" si="4"/>
        <v>32610.112</v>
      </c>
      <c r="AA31" t="s">
        <v>31</v>
      </c>
      <c r="AB31">
        <v>9</v>
      </c>
      <c r="AD31" t="s">
        <v>28</v>
      </c>
      <c r="AF31" t="s">
        <v>30</v>
      </c>
    </row>
    <row r="32" spans="1:32" ht="12.75">
      <c r="A32" t="s">
        <v>39</v>
      </c>
      <c r="C32" s="25">
        <v>47739.329</v>
      </c>
      <c r="D32" s="25"/>
      <c r="E32">
        <f t="shared" si="0"/>
        <v>1042.9804580912692</v>
      </c>
      <c r="F32">
        <f t="shared" si="1"/>
        <v>1043</v>
      </c>
      <c r="G32">
        <f t="shared" si="2"/>
        <v>-0.04161000000021886</v>
      </c>
      <c r="I32">
        <f t="shared" si="5"/>
        <v>-0.04161000000021886</v>
      </c>
      <c r="O32">
        <f t="shared" si="3"/>
        <v>-0.035710605549285304</v>
      </c>
      <c r="Q32" s="2">
        <f t="shared" si="4"/>
        <v>32720.828999999998</v>
      </c>
      <c r="AA32" t="s">
        <v>31</v>
      </c>
      <c r="AB32">
        <v>10</v>
      </c>
      <c r="AD32" t="s">
        <v>28</v>
      </c>
      <c r="AF32" t="s">
        <v>30</v>
      </c>
    </row>
    <row r="33" spans="1:32" ht="12.75">
      <c r="A33" t="s">
        <v>40</v>
      </c>
      <c r="C33" s="25">
        <v>48780.531</v>
      </c>
      <c r="D33" s="25">
        <v>0.003</v>
      </c>
      <c r="E33">
        <f t="shared" si="0"/>
        <v>1531.975277912149</v>
      </c>
      <c r="F33">
        <f t="shared" si="1"/>
        <v>1532</v>
      </c>
      <c r="G33">
        <f t="shared" si="2"/>
        <v>-0.05264000000170199</v>
      </c>
      <c r="I33">
        <f t="shared" si="5"/>
        <v>-0.05264000000170199</v>
      </c>
      <c r="O33">
        <f t="shared" si="3"/>
        <v>-0.05200094083983748</v>
      </c>
      <c r="Q33" s="2">
        <f t="shared" si="4"/>
        <v>33762.031</v>
      </c>
      <c r="AA33" t="s">
        <v>31</v>
      </c>
      <c r="AB33">
        <v>6</v>
      </c>
      <c r="AD33" t="s">
        <v>28</v>
      </c>
      <c r="AF33" t="s">
        <v>30</v>
      </c>
    </row>
    <row r="34" spans="1:32" ht="12.75">
      <c r="A34" t="s">
        <v>41</v>
      </c>
      <c r="C34" s="25">
        <v>49159.536</v>
      </c>
      <c r="D34" s="25">
        <v>0.007</v>
      </c>
      <c r="E34">
        <f t="shared" si="0"/>
        <v>1709.9729015108458</v>
      </c>
      <c r="F34">
        <f t="shared" si="1"/>
        <v>1710</v>
      </c>
      <c r="G34">
        <f t="shared" si="2"/>
        <v>-0.05769999999756692</v>
      </c>
      <c r="I34">
        <f t="shared" si="5"/>
        <v>-0.05769999999756692</v>
      </c>
      <c r="O34">
        <f t="shared" si="3"/>
        <v>-0.057930756139874875</v>
      </c>
      <c r="Q34" s="2">
        <f t="shared" si="4"/>
        <v>34141.036</v>
      </c>
      <c r="AA34" t="s">
        <v>31</v>
      </c>
      <c r="AB34">
        <v>6</v>
      </c>
      <c r="AD34" t="s">
        <v>28</v>
      </c>
      <c r="AF34" t="s">
        <v>30</v>
      </c>
    </row>
    <row r="35" spans="1:32" ht="12.75">
      <c r="A35" t="s">
        <v>42</v>
      </c>
      <c r="C35" s="25">
        <v>49504.464</v>
      </c>
      <c r="D35" s="25">
        <v>0.006</v>
      </c>
      <c r="E35">
        <f t="shared" si="0"/>
        <v>1871.9664485950577</v>
      </c>
      <c r="F35">
        <f t="shared" si="1"/>
        <v>1872</v>
      </c>
      <c r="G35">
        <f t="shared" si="2"/>
        <v>-0.07143999999971129</v>
      </c>
      <c r="I35">
        <f t="shared" si="5"/>
        <v>-0.07143999999971129</v>
      </c>
      <c r="O35">
        <f t="shared" si="3"/>
        <v>-0.06332755433429094</v>
      </c>
      <c r="Q35" s="2">
        <f t="shared" si="4"/>
        <v>34485.964</v>
      </c>
      <c r="AA35" t="s">
        <v>31</v>
      </c>
      <c r="AB35">
        <v>6</v>
      </c>
      <c r="AD35" t="s">
        <v>28</v>
      </c>
      <c r="AF35" t="s">
        <v>30</v>
      </c>
    </row>
    <row r="36" spans="1:32" ht="12.75">
      <c r="A36" t="s">
        <v>43</v>
      </c>
      <c r="C36" s="25">
        <v>49947.347</v>
      </c>
      <c r="D36" s="25">
        <v>0.003</v>
      </c>
      <c r="E36">
        <f t="shared" si="0"/>
        <v>2079.9640252293043</v>
      </c>
      <c r="F36">
        <f t="shared" si="1"/>
        <v>2080</v>
      </c>
      <c r="G36">
        <f t="shared" si="2"/>
        <v>-0.07660000000032596</v>
      </c>
      <c r="I36">
        <f t="shared" si="5"/>
        <v>-0.07660000000032596</v>
      </c>
      <c r="O36">
        <f t="shared" si="3"/>
        <v>-0.07025677670736835</v>
      </c>
      <c r="Q36" s="2">
        <f t="shared" si="4"/>
        <v>34928.847</v>
      </c>
      <c r="AA36" t="s">
        <v>31</v>
      </c>
      <c r="AB36">
        <v>6</v>
      </c>
      <c r="AD36" t="s">
        <v>28</v>
      </c>
      <c r="AF36" t="s">
        <v>30</v>
      </c>
    </row>
    <row r="37" spans="1:32" ht="12.75">
      <c r="A37" t="s">
        <v>44</v>
      </c>
      <c r="C37" s="25">
        <v>50560.554</v>
      </c>
      <c r="D37" s="25">
        <v>0.009</v>
      </c>
      <c r="E37">
        <f t="shared" si="0"/>
        <v>2367.9533361198887</v>
      </c>
      <c r="F37">
        <f t="shared" si="1"/>
        <v>2368</v>
      </c>
      <c r="G37">
        <f t="shared" si="2"/>
        <v>-0.09936000000743661</v>
      </c>
      <c r="I37">
        <f t="shared" si="5"/>
        <v>-0.09936000000743661</v>
      </c>
      <c r="O37">
        <f t="shared" si="3"/>
        <v>-0.07985108460855245</v>
      </c>
      <c r="Q37" s="2">
        <f t="shared" si="4"/>
        <v>35542.054</v>
      </c>
      <c r="AA37" t="s">
        <v>31</v>
      </c>
      <c r="AB37">
        <v>5</v>
      </c>
      <c r="AD37" t="s">
        <v>28</v>
      </c>
      <c r="AF37" t="s">
        <v>30</v>
      </c>
    </row>
    <row r="38" spans="1:32" ht="12.75">
      <c r="A38" t="s">
        <v>46</v>
      </c>
      <c r="C38" s="25">
        <v>51035.393</v>
      </c>
      <c r="D38" s="25">
        <v>0.004</v>
      </c>
      <c r="E38">
        <f t="shared" si="0"/>
        <v>2590.9588732288507</v>
      </c>
      <c r="F38">
        <f t="shared" si="1"/>
        <v>2591</v>
      </c>
      <c r="G38">
        <f t="shared" si="2"/>
        <v>-0.08757000000332482</v>
      </c>
      <c r="I38">
        <f t="shared" si="5"/>
        <v>-0.08757000000332482</v>
      </c>
      <c r="O38">
        <f t="shared" si="3"/>
        <v>-0.08728001051814985</v>
      </c>
      <c r="Q38" s="2">
        <f t="shared" si="4"/>
        <v>36016.893</v>
      </c>
      <c r="AA38" t="s">
        <v>31</v>
      </c>
      <c r="AB38">
        <v>13</v>
      </c>
      <c r="AD38" t="s">
        <v>45</v>
      </c>
      <c r="AF38" t="s">
        <v>30</v>
      </c>
    </row>
    <row r="39" spans="1:32" ht="12.75">
      <c r="A39" t="s">
        <v>48</v>
      </c>
      <c r="C39" s="25">
        <v>51316.452</v>
      </c>
      <c r="D39" s="25">
        <v>0.004</v>
      </c>
      <c r="E39">
        <f t="shared" si="0"/>
        <v>2722.9566940782506</v>
      </c>
      <c r="F39">
        <f t="shared" si="1"/>
        <v>2723</v>
      </c>
      <c r="G39">
        <f t="shared" si="2"/>
        <v>-0.09221000000252388</v>
      </c>
      <c r="I39">
        <f t="shared" si="5"/>
        <v>-0.09221000000252388</v>
      </c>
      <c r="O39">
        <f t="shared" si="3"/>
        <v>-0.0916774016395259</v>
      </c>
      <c r="Q39" s="2">
        <f t="shared" si="4"/>
        <v>36297.952</v>
      </c>
      <c r="AA39" t="s">
        <v>31</v>
      </c>
      <c r="AB39">
        <v>7</v>
      </c>
      <c r="AD39" t="s">
        <v>47</v>
      </c>
      <c r="AF39" t="s">
        <v>49</v>
      </c>
    </row>
    <row r="40" spans="1:17" ht="12.75">
      <c r="A40" s="26" t="s">
        <v>60</v>
      </c>
      <c r="B40" s="27" t="s">
        <v>61</v>
      </c>
      <c r="C40" s="26">
        <v>52800.539</v>
      </c>
      <c r="D40" s="26">
        <v>0.003</v>
      </c>
      <c r="E40">
        <f t="shared" si="0"/>
        <v>3419.950029822425</v>
      </c>
      <c r="F40">
        <f t="shared" si="1"/>
        <v>3420</v>
      </c>
      <c r="G40">
        <f t="shared" si="2"/>
        <v>-0.10640000000421423</v>
      </c>
      <c r="J40">
        <f>+G40</f>
        <v>-0.10640000000421423</v>
      </c>
      <c r="O40">
        <f t="shared" si="3"/>
        <v>-0.1148969593031555</v>
      </c>
      <c r="Q40" s="2">
        <f t="shared" si="4"/>
        <v>37782.039</v>
      </c>
    </row>
    <row r="41" spans="1:17" ht="12.75">
      <c r="A41" s="35" t="s">
        <v>68</v>
      </c>
      <c r="B41" s="36" t="s">
        <v>61</v>
      </c>
      <c r="C41" s="35">
        <v>53258.331</v>
      </c>
      <c r="D41" s="35">
        <v>0.007</v>
      </c>
      <c r="E41">
        <f t="shared" si="0"/>
        <v>3634.9495366956735</v>
      </c>
      <c r="F41">
        <f t="shared" si="1"/>
        <v>3635</v>
      </c>
      <c r="G41">
        <f t="shared" si="2"/>
        <v>-0.10745000000315486</v>
      </c>
      <c r="K41">
        <f>+G41</f>
        <v>-0.10745000000315486</v>
      </c>
      <c r="O41">
        <f t="shared" si="3"/>
        <v>-0.12205937665994224</v>
      </c>
      <c r="Q41" s="2">
        <f t="shared" si="4"/>
        <v>38239.831</v>
      </c>
    </row>
    <row r="42" spans="3:4" ht="12.75">
      <c r="C42" s="25"/>
      <c r="D42" s="25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2022-11-23T07:38:14Z</dcterms:modified>
  <cp:category/>
  <cp:version/>
  <cp:contentType/>
  <cp:contentStatus/>
</cp:coreProperties>
</file>