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<sst xmlns="http://schemas.openxmlformats.org/spreadsheetml/2006/main" count="53" uniqueCount="50">
  <si>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</si>
  <si>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</si>
  <si>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</si>
  <si>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</si>
  <si>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</si>
  <si>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</si>
  <si>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</si>
  <si>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</si>
  <si>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</si>
  <si>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</si>
  <si>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</si>
  <si>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</si>
  <si>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</si>
  <si>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</si>
  <si>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</si>
  <si>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</si>
  <si>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</si>
  <si>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</si>
  <si>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</si>
  <si>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</si>
  <si>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</si>
  <si>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</si>
  <si>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</si>
  <si>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</si>
  <si>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</si>
  <si>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</si>
  <si>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</si>
  <si>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</si>
  <si>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</si>
  <si>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</si>
  <si>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</si>
  <si>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</si>
  <si>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</si>
  <si>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</si>
  <si>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</si>
  <si>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</si>
  <si>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</si>
  <si>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</si>
  <si>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</si>
  <si>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V1220 Tau / GSC 4709-1250</t>
  </si>
  <si>
    <t>EB</t>
  </si>
  <si>
    <t>IBVS 5871</t>
  </si>
  <si>
    <t>II</t>
  </si>
  <si>
    <t>GCVS</t>
  </si>
  <si>
    <t>IBVS 5945</t>
  </si>
  <si>
    <t>I</t>
  </si>
  <si>
    <t>Add cycle</t>
  </si>
  <si>
    <t>Old Cycle</t>
  </si>
  <si>
    <t>IBVS 5960</t>
  </si>
  <si>
    <t>IBVS 6011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</si>
</sst>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0"/>
    </font>
    <font>
      <sz val="10"/>
      <color indexed="12"/>
      <name val="Arial"/>
      <family val="2"/>
    </font>
    <font>
      <sz val="10"/>
      <color indexed="14"/>
      <name val="Arial"/>
      <family val="0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V1220 Tau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0.0011</c:v>
                  </c:pt>
                  <c:pt idx="2">
                    <c:v>0.0003</c:v>
                  </c:pt>
                  <c:pt idx="3">
                    <c:v>0.0015</c:v>
                  </c:pt>
                  <c:pt idx="4">
                    <c:v>0.0014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0.0011</c:v>
                  </c:pt>
                  <c:pt idx="2">
                    <c:v>0.0003</c:v>
                  </c:pt>
                  <c:pt idx="3">
                    <c:v>0.0015</c:v>
                  </c:pt>
                  <c:pt idx="4">
                    <c:v>0.0014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0.0003</c:v>
                  </c:pt>
                  <c:pt idx="3">
                    <c:v>0.0015</c:v>
                  </c:pt>
                  <c:pt idx="4">
                    <c:v>0.0014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0.0003</c:v>
                  </c:pt>
                  <c:pt idx="3">
                    <c:v>0.0015</c:v>
                  </c:pt>
                  <c:pt idx="4">
                    <c:v>0.0014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0.0003</c:v>
                  </c:pt>
                  <c:pt idx="3">
                    <c:v>0.0015</c:v>
                  </c:pt>
                  <c:pt idx="4">
                    <c:v>0.0014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0.0003</c:v>
                  </c:pt>
                  <c:pt idx="3">
                    <c:v>0.0015</c:v>
                  </c:pt>
                  <c:pt idx="4">
                    <c:v>0.0014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0.0003</c:v>
                  </c:pt>
                  <c:pt idx="3">
                    <c:v>0.0015</c:v>
                  </c:pt>
                  <c:pt idx="4">
                    <c:v>0.0014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0.0003</c:v>
                  </c:pt>
                  <c:pt idx="3">
                    <c:v>0.0015</c:v>
                  </c:pt>
                  <c:pt idx="4">
                    <c:v>0.0014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0.0003</c:v>
                  </c:pt>
                  <c:pt idx="3">
                    <c:v>0.0015</c:v>
                  </c:pt>
                  <c:pt idx="4">
                    <c:v>0.0014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0.0003</c:v>
                  </c:pt>
                  <c:pt idx="3">
                    <c:v>0.0015</c:v>
                  </c:pt>
                  <c:pt idx="4">
                    <c:v>0.0014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0.0003</c:v>
                  </c:pt>
                  <c:pt idx="3">
                    <c:v>0.0015</c:v>
                  </c:pt>
                  <c:pt idx="4">
                    <c:v>0.0014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0.0003</c:v>
                  </c:pt>
                  <c:pt idx="3">
                    <c:v>0.0015</c:v>
                  </c:pt>
                  <c:pt idx="4">
                    <c:v>0.0014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0.0003</c:v>
                  </c:pt>
                  <c:pt idx="3">
                    <c:v>0.0015</c:v>
                  </c:pt>
                  <c:pt idx="4">
                    <c:v>0.0014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0.0003</c:v>
                  </c:pt>
                  <c:pt idx="3">
                    <c:v>0.0015</c:v>
                  </c:pt>
                  <c:pt idx="4">
                    <c:v>0.0014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66271104"/>
        <c:axId val="59569025"/>
      </c:scatterChart>
      <c:valAx>
        <c:axId val="66271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69025"/>
        <c:crosses val="autoZero"/>
        <c:crossBetween val="midCat"/>
        <c:dispUnits/>
      </c:valAx>
      <c:valAx>
        <c:axId val="595690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7110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475"/>
          <c:y val="0.93375"/>
          <c:w val="0.669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147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14062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39</v>
      </c>
    </row>
    <row r="2" spans="1:4" ht="12.75">
      <c r="A2" t="s">
        <v>25</v>
      </c>
      <c r="B2" t="s">
        <v>40</v>
      </c>
      <c r="C2" s="3"/>
      <c r="D2" s="3"/>
    </row>
    <row r="3" ht="13.5" thickBot="1"/>
    <row r="4" spans="1:4" ht="14.25" thickBot="1" thickTop="1">
      <c r="A4" s="5" t="s">
        <v>0</v>
      </c>
      <c r="C4" s="8">
        <v>51550.25</v>
      </c>
      <c r="D4" s="9">
        <v>1.06425</v>
      </c>
    </row>
    <row r="6" ht="12.75">
      <c r="A6" s="5" t="s">
        <v>1</v>
      </c>
    </row>
    <row r="7" spans="1:3" ht="12.75">
      <c r="A7" t="s">
        <v>2</v>
      </c>
      <c r="C7">
        <f>+C4</f>
        <v>51550.25</v>
      </c>
    </row>
    <row r="8" spans="1:3" ht="12.75">
      <c r="A8" t="s">
        <v>3</v>
      </c>
      <c r="C8">
        <f>+D4</f>
        <v>1.06425</v>
      </c>
    </row>
    <row r="9" spans="1:5" ht="12.75">
      <c r="A9" s="11" t="s">
        <v>32</v>
      </c>
      <c r="B9" s="12"/>
      <c r="C9" s="13">
        <v>-9.5</v>
      </c>
      <c r="D9" s="12" t="s">
        <v>33</v>
      </c>
      <c r="E9" s="12"/>
    </row>
    <row r="10" spans="1:5" ht="13.5" thickBot="1">
      <c r="A10" s="12"/>
      <c r="B10" s="12"/>
      <c r="C10" s="4" t="s">
        <v>21</v>
      </c>
      <c r="D10" s="4" t="s">
        <v>22</v>
      </c>
      <c r="E10" s="12"/>
    </row>
    <row r="11" spans="1:7" ht="12.75">
      <c r="A11" s="12" t="s">
        <v>16</v>
      </c>
      <c r="B11" s="12"/>
      <c r="C11" s="24">
        <f ca="1">INTERCEPT(INDIRECT($G$11):G992,INDIRECT($F$11):F992)</f>
        <v>0.0503264941675913</v>
      </c>
      <c r="D11" s="3"/>
      <c r="E11" s="12"/>
      <c r="F11" s="25" t="str">
        <f>"F"&amp;E19</f>
        <v>F22</v>
      </c>
      <c r="G11" s="26" t="str">
        <f>"G"&amp;E19</f>
        <v>G22</v>
      </c>
    </row>
    <row r="12" spans="1:5" ht="12.75">
      <c r="A12" s="12" t="s">
        <v>17</v>
      </c>
      <c r="B12" s="12"/>
      <c r="C12" s="24">
        <f ca="1">SLOPE(INDIRECT($G$11):G992,INDIRECT($F$11):F992)</f>
        <v>-2.8378749269474778E-05</v>
      </c>
      <c r="D12" s="3"/>
      <c r="E12" s="12"/>
    </row>
    <row r="13" spans="1:5" ht="12.75">
      <c r="A13" s="12" t="s">
        <v>20</v>
      </c>
      <c r="B13" s="12"/>
      <c r="C13" s="3" t="s">
        <v>14</v>
      </c>
      <c r="D13" s="16" t="s">
        <v>46</v>
      </c>
      <c r="E13" s="13">
        <v>1</v>
      </c>
    </row>
    <row r="14" spans="1:5" ht="12.75">
      <c r="A14" s="12"/>
      <c r="B14" s="12"/>
      <c r="C14" s="12"/>
      <c r="D14" s="16" t="s">
        <v>34</v>
      </c>
      <c r="E14" s="17">
        <f ca="1">NOW()+15018.5+$C$9/24</f>
        <v>59907.69041585648</v>
      </c>
    </row>
    <row r="15" spans="1:5" ht="12.75">
      <c r="A15" s="14" t="s">
        <v>18</v>
      </c>
      <c r="B15" s="12"/>
      <c r="C15" s="15">
        <f>(C7+C11)+(C8+C12)*INT(MAX(F21:F3533))</f>
        <v>55852.94834121087</v>
      </c>
      <c r="D15" s="16" t="s">
        <v>47</v>
      </c>
      <c r="E15" s="17">
        <f>ROUND(2*(E14-$C$7)/$C$8,0)/2+E13</f>
        <v>7854</v>
      </c>
    </row>
    <row r="16" spans="1:5" ht="12.75">
      <c r="A16" s="18" t="s">
        <v>4</v>
      </c>
      <c r="B16" s="12"/>
      <c r="C16" s="19">
        <f>+C8+C12</f>
        <v>1.0642216212507305</v>
      </c>
      <c r="D16" s="16" t="s">
        <v>35</v>
      </c>
      <c r="E16" s="26">
        <f>ROUND(2*(E14-$C$15)/$C$16,0)/2+E13</f>
        <v>3811</v>
      </c>
    </row>
    <row r="17" spans="1:5" ht="13.5" thickBot="1">
      <c r="A17" s="16" t="s">
        <v>31</v>
      </c>
      <c r="B17" s="12"/>
      <c r="C17" s="12">
        <f>COUNT(C21:C2191)</f>
        <v>5</v>
      </c>
      <c r="D17" s="16" t="s">
        <v>36</v>
      </c>
      <c r="E17" s="20">
        <f>+$C$15+$C$16*E16-15018.5-$C$9/24</f>
        <v>44890.59277313074</v>
      </c>
    </row>
    <row r="18" spans="1:5" ht="14.25" thickBot="1" thickTop="1">
      <c r="A18" s="18" t="s">
        <v>5</v>
      </c>
      <c r="B18" s="12"/>
      <c r="C18" s="21">
        <f>+C15</f>
        <v>55852.94834121087</v>
      </c>
      <c r="D18" s="22">
        <f>+C16</f>
        <v>1.0642216212507305</v>
      </c>
      <c r="E18" s="23" t="s">
        <v>37</v>
      </c>
    </row>
    <row r="19" spans="1:5" ht="13.5" thickTop="1">
      <c r="A19" s="27" t="s">
        <v>38</v>
      </c>
      <c r="E19" s="28">
        <v>22</v>
      </c>
    </row>
    <row r="20" spans="1:17" ht="13.5" thickBot="1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43</v>
      </c>
      <c r="I20" s="7" t="s">
        <v>30</v>
      </c>
      <c r="J20" s="7" t="s">
        <v>19</v>
      </c>
      <c r="K20" s="7" t="s">
        <v>26</v>
      </c>
      <c r="L20" s="7" t="s">
        <v>27</v>
      </c>
      <c r="M20" s="7" t="s">
        <v>28</v>
      </c>
      <c r="N20" s="7" t="s">
        <v>29</v>
      </c>
      <c r="O20" s="7" t="s">
        <v>24</v>
      </c>
      <c r="P20" s="6" t="s">
        <v>23</v>
      </c>
      <c r="Q20" s="4" t="s">
        <v>15</v>
      </c>
    </row>
    <row r="21" spans="1:17" ht="12.75">
      <c r="A21" t="s">
        <v>12</v>
      </c>
      <c r="C21" s="10">
        <v>51550.25</v>
      </c>
      <c r="D21" s="10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0.0503264941675913</v>
      </c>
      <c r="Q21" s="2">
        <f>+C21-15018.5</f>
        <v>36531.75</v>
      </c>
    </row>
    <row r="22" spans="1:17" ht="12.75">
      <c r="A22" s="30" t="s">
        <v>41</v>
      </c>
      <c r="B22" s="29" t="s">
        <v>42</v>
      </c>
      <c r="C22" s="30">
        <v>54812.6708</v>
      </c>
      <c r="D22" s="30">
        <v>0.0011</v>
      </c>
      <c r="E22">
        <f>+(C22-C$7)/C$8</f>
        <v>3065.464693446089</v>
      </c>
      <c r="F22">
        <f>ROUND(2*E22,0)/2</f>
        <v>3065.5</v>
      </c>
      <c r="G22">
        <f>+C22-(C$7+F22*C$8)</f>
        <v>-0.03757500000210712</v>
      </c>
      <c r="I22">
        <f>+G22</f>
        <v>-0.03757500000210712</v>
      </c>
      <c r="O22">
        <f>+C$11+C$12*$F22</f>
        <v>-0.03666856171798363</v>
      </c>
      <c r="Q22" s="2">
        <f>+C22-15018.5</f>
        <v>39794.1708</v>
      </c>
    </row>
    <row r="23" spans="1:17" ht="12.75">
      <c r="A23" s="31" t="s">
        <v>44</v>
      </c>
      <c r="B23" s="32" t="s">
        <v>45</v>
      </c>
      <c r="C23" s="31">
        <v>55201.6466</v>
      </c>
      <c r="D23" s="31">
        <v>0.0003</v>
      </c>
      <c r="E23">
        <f>+(C23-C$7)/C$8</f>
        <v>3430.9575757575763</v>
      </c>
      <c r="F23">
        <f>ROUND(2*E23,0)/2</f>
        <v>3431</v>
      </c>
      <c r="G23">
        <f>+C23-(C$7+F23*C$8)</f>
        <v>-0.04514999999810243</v>
      </c>
      <c r="I23">
        <f>+G23</f>
        <v>-0.04514999999810243</v>
      </c>
      <c r="O23">
        <f>+C$11+C$12*$F23</f>
        <v>-0.04704099457597666</v>
      </c>
      <c r="Q23" s="2">
        <f>+C23-15018.5</f>
        <v>40183.1466</v>
      </c>
    </row>
    <row r="24" spans="1:17" ht="12.75">
      <c r="A24" s="33" t="s">
        <v>48</v>
      </c>
      <c r="B24" s="34" t="s">
        <v>42</v>
      </c>
      <c r="C24" s="35">
        <v>55559.7543</v>
      </c>
      <c r="D24" s="35">
        <v>0.0015</v>
      </c>
      <c r="E24">
        <f>+(C24-C$7)/C$8</f>
        <v>3767.4459008691574</v>
      </c>
      <c r="F24">
        <f>ROUND(2*E24,0)/2</f>
        <v>3767.5</v>
      </c>
      <c r="G24">
        <f>+C24-(C$7+F24*C$8)</f>
        <v>-0.057574999998905696</v>
      </c>
      <c r="I24">
        <f>+G24</f>
        <v>-0.057574999998905696</v>
      </c>
      <c r="O24">
        <f>+C$11+C$12*$F24</f>
        <v>-0.056590443705154925</v>
      </c>
      <c r="Q24" s="2">
        <f>+C24-15018.5</f>
        <v>40541.2543</v>
      </c>
    </row>
    <row r="25" spans="1:17" ht="12.75">
      <c r="A25" s="36" t="s">
        <v>49</v>
      </c>
      <c r="B25" s="37" t="s">
        <v>45</v>
      </c>
      <c r="C25" s="36">
        <v>55852.9822</v>
      </c>
      <c r="D25" s="36">
        <v>0.0014</v>
      </c>
      <c r="E25">
        <f>+(C25-C$7)/C$8</f>
        <v>4042.9712943387353</v>
      </c>
      <c r="F25">
        <f>ROUND(2*E25,0)/2</f>
        <v>4043</v>
      </c>
      <c r="I25" s="38">
        <v>-0.030550000003131572</v>
      </c>
      <c r="O25">
        <f>+C$11+C$12*$F25</f>
        <v>-0.06440878912889522</v>
      </c>
      <c r="Q25" s="2">
        <f>+C25-15018.5</f>
        <v>40834.4822</v>
      </c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2022-11-24T03:34:12Z</dcterms:modified>
  <cp:category/>
  <cp:version/>
  <cp:contentType/>
  <cp:contentStatus/>
</cp:coreProperties>
</file>