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69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<sst xmlns="http://schemas.openxmlformats.org/spreadsheetml/2006/main" count="62" uniqueCount="55">
  <si>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</si>
  <si>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</si>
  <si>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</si>
  <si>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</si>
  <si>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</si>
  <si>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</si>
  <si>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</si>
  <si>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</si>
  <si>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</si>
  <si>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</si>
  <si>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</si>
  <si>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</si>
  <si>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</si>
  <si>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</si>
  <si>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</si>
  <si>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</si>
  <si>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</si>
  <si>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</si>
  <si>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</si>
  <si>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</si>
  <si>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</si>
  <si>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</si>
  <si>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</si>
  <si>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</si>
  <si>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</si>
  <si>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</si>
  <si>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</si>
  <si>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</si>
  <si>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</si>
  <si>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</si>
  <si>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</si>
  <si>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</si>
  <si>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</si>
  <si>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</si>
  <si>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</si>
  <si>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</si>
  <si>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</si>
  <si>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</si>
  <si>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</si>
  <si>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</si>
  <si>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</si>
  <si>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</si>
  <si>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</si>
  <si>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G1841-0879</t>
  </si>
  <si>
    <t>GSC 1841-0879</t>
  </si>
  <si>
    <t>G1841-0879_Tau.xls</t>
  </si>
  <si>
    <t>ED</t>
  </si>
  <si>
    <t>Tau</t>
  </si>
  <si>
    <t>VSX</t>
  </si>
  <si>
    <t>IBVS 5894</t>
  </si>
  <si>
    <t>I</t>
  </si>
  <si>
    <t>IBVS 5920</t>
  </si>
  <si>
    <t>IBVS 5960</t>
  </si>
  <si>
    <t>IBVS 6011</t>
  </si>
  <si>
    <t>IBVS 5992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</si>
</sst>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1841-0879 -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0.0008</c:v>
                  </c:pt>
                  <c:pt idx="2">
                    <c:v>0.0001</c:v>
                  </c:pt>
                  <c:pt idx="3">
                    <c:v>0.0018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0.0008</c:v>
                  </c:pt>
                  <c:pt idx="2">
                    <c:v>0.0001</c:v>
                  </c:pt>
                  <c:pt idx="3">
                    <c:v>0.0018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0.0001</c:v>
                  </c:pt>
                  <c:pt idx="3">
                    <c:v>0.0018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0.0001</c:v>
                  </c:pt>
                  <c:pt idx="3">
                    <c:v>0.0018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0.0001</c:v>
                  </c:pt>
                  <c:pt idx="3">
                    <c:v>0.0018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0.0001</c:v>
                  </c:pt>
                  <c:pt idx="3">
                    <c:v>0.0018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0.0001</c:v>
                  </c:pt>
                  <c:pt idx="3">
                    <c:v>0.0018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0.0001</c:v>
                  </c:pt>
                  <c:pt idx="3">
                    <c:v>0.0018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0.0001</c:v>
                  </c:pt>
                  <c:pt idx="3">
                    <c:v>0.0018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0.0001</c:v>
                  </c:pt>
                  <c:pt idx="3">
                    <c:v>0.0018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0.0001</c:v>
                  </c:pt>
                  <c:pt idx="3">
                    <c:v>0.0018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0.0001</c:v>
                  </c:pt>
                  <c:pt idx="3">
                    <c:v>0.0018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0.0001</c:v>
                  </c:pt>
                  <c:pt idx="3">
                    <c:v>0.0018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0.0001</c:v>
                  </c:pt>
                  <c:pt idx="3">
                    <c:v>0.0018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61319874"/>
        <c:axId val="15007955"/>
      </c:scatterChart>
      <c:valAx>
        <c:axId val="61319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07955"/>
        <c:crosses val="autoZero"/>
        <c:crossBetween val="midCat"/>
        <c:dispUnits/>
      </c:valAx>
      <c:valAx>
        <c:axId val="150079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1987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4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52623.65100000007</v>
      </c>
      <c r="D7" s="30" t="s">
        <v>48</v>
      </c>
    </row>
    <row r="8" spans="1:4" ht="12.75">
      <c r="A8" t="s">
        <v>3</v>
      </c>
      <c r="C8" s="8">
        <v>0.935477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-0.03009887929509192</v>
      </c>
      <c r="D11" s="3"/>
      <c r="E11" s="10"/>
      <c r="F11" s="23" t="str">
        <f>"F"&amp;E19</f>
        <v>F22</v>
      </c>
      <c r="G11" s="24" t="str">
        <f>"G"&amp;E19</f>
        <v>G22</v>
      </c>
    </row>
    <row r="12" spans="1:5" ht="12.75">
      <c r="A12" s="10" t="s">
        <v>16</v>
      </c>
      <c r="B12" s="10"/>
      <c r="C12" s="22">
        <f ca="1">SLOPE(INDIRECT($G$11):G992,INDIRECT($F$11):F992)</f>
        <v>1.0336664593106155E-05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59907.704443634255</v>
      </c>
    </row>
    <row r="15" spans="1:5" ht="12.75">
      <c r="A15" s="12" t="s">
        <v>17</v>
      </c>
      <c r="B15" s="10"/>
      <c r="C15" s="13">
        <f>(C7+C11)+(C8+C12)*INT(MAX(F21:F3533))</f>
        <v>55881.92329472355</v>
      </c>
      <c r="D15" s="14" t="s">
        <v>39</v>
      </c>
      <c r="E15" s="15">
        <f>ROUND(2*(E14-$C$7)/$C$8,0)/2+E13</f>
        <v>7787.5</v>
      </c>
    </row>
    <row r="16" spans="1:5" ht="12.75">
      <c r="A16" s="16" t="s">
        <v>4</v>
      </c>
      <c r="B16" s="10"/>
      <c r="C16" s="17">
        <f>+C8+C12</f>
        <v>0.9354873366645932</v>
      </c>
      <c r="D16" s="14" t="s">
        <v>40</v>
      </c>
      <c r="E16" s="24">
        <f>ROUND(2*(E14-$C$15)/$C$16,0)/2+E13</f>
        <v>4304.5</v>
      </c>
    </row>
    <row r="17" spans="1:5" ht="13.5" thickBot="1">
      <c r="A17" s="14" t="s">
        <v>30</v>
      </c>
      <c r="B17" s="10"/>
      <c r="C17" s="10">
        <f>COUNT(C21:C2191)</f>
        <v>6</v>
      </c>
      <c r="D17" s="14" t="s">
        <v>34</v>
      </c>
      <c r="E17" s="18">
        <f>+$C$15+$C$16*E16-15018.5-$C$9/24</f>
        <v>44890.62436872963</v>
      </c>
    </row>
    <row r="18" spans="1:5" ht="14.25" thickBot="1" thickTop="1">
      <c r="A18" s="16" t="s">
        <v>5</v>
      </c>
      <c r="B18" s="10"/>
      <c r="C18" s="19">
        <f>+C15</f>
        <v>55881.92329472355</v>
      </c>
      <c r="D18" s="20">
        <f>+C16</f>
        <v>0.9354873366645932</v>
      </c>
      <c r="E18" s="21" t="s">
        <v>35</v>
      </c>
    </row>
    <row r="19" spans="1:19" ht="13.5" thickTop="1">
      <c r="A19" s="25" t="s">
        <v>36</v>
      </c>
      <c r="E19" s="26">
        <v>22</v>
      </c>
      <c r="S19">
        <f>SQRT(SUM(S21:S50)/(COUNT(S21:S50)-1))</f>
        <v>0.013653954211068475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52623.65100000007</v>
      </c>
      <c r="D21" s="8" t="s">
        <v>13</v>
      </c>
      <c r="E21">
        <f aca="true" t="shared" si="0" ref="E21:E26">+(C21-C$7)/C$8</f>
        <v>0</v>
      </c>
      <c r="F21">
        <f aca="true" t="shared" si="1" ref="F21:F26">ROUND(2*E21,0)/2</f>
        <v>0</v>
      </c>
      <c r="G21">
        <f aca="true" t="shared" si="2" ref="G21:G26">+C21-(C$7+F21*C$8)</f>
        <v>0</v>
      </c>
      <c r="H21">
        <f>+G21</f>
        <v>0</v>
      </c>
      <c r="O21">
        <f aca="true" t="shared" si="3" ref="O21:O26">+C$11+C$12*$F21</f>
        <v>-0.03009887929509192</v>
      </c>
      <c r="Q21" s="2">
        <f aca="true" t="shared" si="4" ref="Q21:Q26">+C21-15018.5</f>
        <v>37605.15100000007</v>
      </c>
      <c r="S21">
        <f aca="true" t="shared" si="5" ref="S21:S26">+(O21-G21)^2</f>
        <v>0.0009059425348205131</v>
      </c>
    </row>
    <row r="22" spans="1:19" ht="12.75">
      <c r="A22" s="33" t="s">
        <v>49</v>
      </c>
      <c r="B22" s="34" t="s">
        <v>50</v>
      </c>
      <c r="C22" s="33">
        <v>54842.595</v>
      </c>
      <c r="D22" s="33">
        <v>0.0008</v>
      </c>
      <c r="E22">
        <f t="shared" si="0"/>
        <v>2371.9920425621694</v>
      </c>
      <c r="F22">
        <f t="shared" si="1"/>
        <v>2372</v>
      </c>
      <c r="G22">
        <f t="shared" si="2"/>
        <v>-0.007444000068062451</v>
      </c>
      <c r="I22">
        <f>+G22</f>
        <v>-0.007444000068062451</v>
      </c>
      <c r="O22">
        <f t="shared" si="3"/>
        <v>-0.005580310880244122</v>
      </c>
      <c r="Q22" s="2">
        <f t="shared" si="4"/>
        <v>39824.095</v>
      </c>
      <c r="S22">
        <f t="shared" si="5"/>
        <v>3.473337388790941E-06</v>
      </c>
    </row>
    <row r="23" spans="1:19" ht="12.75">
      <c r="A23" s="33" t="s">
        <v>51</v>
      </c>
      <c r="B23" s="34" t="s">
        <v>50</v>
      </c>
      <c r="C23" s="33">
        <v>55127.9213</v>
      </c>
      <c r="D23" s="33">
        <v>0.0001</v>
      </c>
      <c r="E23">
        <f t="shared" si="0"/>
        <v>2676.998258642309</v>
      </c>
      <c r="F23">
        <f t="shared" si="1"/>
        <v>2677</v>
      </c>
      <c r="G23">
        <f t="shared" si="2"/>
        <v>-0.0016290000712615438</v>
      </c>
      <c r="I23">
        <f>+G23</f>
        <v>-0.0016290000712615438</v>
      </c>
      <c r="O23">
        <f t="shared" si="3"/>
        <v>-0.002427628179346747</v>
      </c>
      <c r="Q23" s="2">
        <f t="shared" si="4"/>
        <v>40109.4213</v>
      </c>
      <c r="S23">
        <f t="shared" si="5"/>
        <v>6.378068550237508E-07</v>
      </c>
    </row>
    <row r="24" spans="1:19" ht="12.75">
      <c r="A24" s="33" t="s">
        <v>52</v>
      </c>
      <c r="B24" s="34" t="s">
        <v>50</v>
      </c>
      <c r="C24" s="33">
        <v>55476.8614</v>
      </c>
      <c r="D24" s="33">
        <v>0.0018</v>
      </c>
      <c r="E24">
        <f t="shared" si="0"/>
        <v>3050.005932802122</v>
      </c>
      <c r="F24">
        <f t="shared" si="1"/>
        <v>3050</v>
      </c>
      <c r="G24">
        <f t="shared" si="2"/>
        <v>0.0055499999289168045</v>
      </c>
      <c r="I24">
        <f>+G24</f>
        <v>0.0055499999289168045</v>
      </c>
      <c r="O24">
        <f t="shared" si="3"/>
        <v>0.0014279477138818518</v>
      </c>
      <c r="Q24" s="2">
        <f t="shared" si="4"/>
        <v>40458.3614</v>
      </c>
      <c r="S24">
        <f t="shared" si="5"/>
        <v>1.699131446347456E-05</v>
      </c>
    </row>
    <row r="25" spans="1:19" ht="12.75">
      <c r="A25" s="33" t="s">
        <v>54</v>
      </c>
      <c r="B25" s="34" t="s">
        <v>50</v>
      </c>
      <c r="C25" s="33">
        <v>55566.663</v>
      </c>
      <c r="D25" s="33">
        <v>0.0002</v>
      </c>
      <c r="E25">
        <f t="shared" si="0"/>
        <v>3146.0014516657593</v>
      </c>
      <c r="F25">
        <f t="shared" si="1"/>
        <v>3146</v>
      </c>
      <c r="G25">
        <f t="shared" si="2"/>
        <v>0.0013579999285866506</v>
      </c>
      <c r="I25">
        <f>+G25</f>
        <v>0.0013579999285866506</v>
      </c>
      <c r="O25">
        <f t="shared" si="3"/>
        <v>0.002420267514820041</v>
      </c>
      <c r="Q25" s="2">
        <f t="shared" si="4"/>
        <v>40548.163</v>
      </c>
      <c r="S25">
        <f t="shared" si="5"/>
        <v>1.1284124247621135E-06</v>
      </c>
    </row>
    <row r="26" spans="1:19" ht="12.75">
      <c r="A26" s="33" t="s">
        <v>53</v>
      </c>
      <c r="B26" s="34" t="s">
        <v>50</v>
      </c>
      <c r="C26" s="33">
        <v>55881.9213</v>
      </c>
      <c r="D26" s="33">
        <v>0.0002</v>
      </c>
      <c r="E26">
        <f t="shared" si="0"/>
        <v>3483.0041786168244</v>
      </c>
      <c r="F26">
        <f t="shared" si="1"/>
        <v>3483</v>
      </c>
      <c r="G26">
        <f t="shared" si="2"/>
        <v>0.003908999933628365</v>
      </c>
      <c r="I26">
        <f>+G26</f>
        <v>0.003908999933628365</v>
      </c>
      <c r="O26">
        <f t="shared" si="3"/>
        <v>0.005903723482696816</v>
      </c>
      <c r="Q26" s="2">
        <f t="shared" si="4"/>
        <v>40863.4213</v>
      </c>
      <c r="S26">
        <f t="shared" si="5"/>
        <v>3.978922037208236E-06</v>
      </c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2022-11-24T03:54:23Z</dcterms:modified>
  <cp:category/>
  <cp:version/>
  <cp:contentType/>
  <cp:contentStatus/>
</cp:coreProperties>
</file>