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<sst xmlns="http://schemas.openxmlformats.org/spreadsheetml/2006/main" count="76" uniqueCount="55">
  <si>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</si>
  <si>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</si>
  <si>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</si>
  <si>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</si>
  <si>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</si>
  <si>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</si>
  <si>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</si>
  <si>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</si>
  <si>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</si>
  <si>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</si>
  <si>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</si>
  <si>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</si>
  <si>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</si>
  <si>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</si>
  <si>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</si>
  <si>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</si>
  <si>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</si>
  <si>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</si>
  <si>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</si>
  <si>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</si>
  <si>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</si>
  <si>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</si>
  <si>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</si>
  <si>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</si>
  <si>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</si>
  <si>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</si>
  <si>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</si>
  <si>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</si>
  <si>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</si>
  <si>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</si>
  <si>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</si>
  <si>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</si>
  <si>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</si>
  <si>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</si>
  <si>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</si>
  <si>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</si>
  <si>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VW Tri / GSC 2312-0206</t>
  </si>
  <si>
    <t>not avail.</t>
  </si>
  <si>
    <t>J.M. Kreiner, 2004, Acta Astronomica, vol. 54, pp 207-210.</t>
  </si>
  <si>
    <t>Kreiner</t>
  </si>
  <si>
    <t>IBVS 5920</t>
  </si>
  <si>
    <t>I</t>
  </si>
  <si>
    <t>OEJV 0094</t>
  </si>
  <si>
    <t>OEJV</t>
  </si>
  <si>
    <t xml:space="preserve">EW/KW     </t>
  </si>
  <si>
    <t>Add cycle</t>
  </si>
  <si>
    <t>Old Cycle</t>
  </si>
  <si>
    <t>IBVS 5960</t>
  </si>
  <si>
    <t>II</t>
  </si>
  <si>
    <t>OEJV 0137</t>
  </si>
  <si>
    <t>IBVS 6011</t>
  </si>
  <si>
    <t>IBVS 6042</t>
  </si>
  <si>
    <t>OEJV 0160</t>
  </si>
  <si>
    <t>BAD?</t>
  </si>
  <si>
    <t>IBVS 6157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</si>
</sst>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9" fillId="0" borderId="11" xfId="0" applyFont="1" applyFill="1" applyBorder="1" applyAlignment="1">
      <alignment vertical="top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VW Tri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75"/>
          <c:w val="0.91"/>
          <c:h val="0.77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829077"/>
        <c:axId val="43461694"/>
      </c:scatterChart>
      <c:valAx>
        <c:axId val="482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61694"/>
        <c:crosses val="autoZero"/>
        <c:crossBetween val="midCat"/>
        <c:dispUnits/>
      </c:valAx>
      <c:valAx>
        <c:axId val="43461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907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3375"/>
          <c:w val="0.815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147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36</v>
      </c>
    </row>
    <row r="2" spans="1:4" ht="12.75">
      <c r="A2" t="s">
        <v>23</v>
      </c>
      <c r="B2" s="30" t="s">
        <v>44</v>
      </c>
      <c r="C2" s="3"/>
      <c r="D2" s="3"/>
    </row>
    <row r="3" ht="13.5" thickBot="1"/>
    <row r="4" spans="1:4" ht="14.25" thickBot="1" thickTop="1">
      <c r="A4" s="5" t="s">
        <v>0</v>
      </c>
      <c r="C4" s="8" t="s">
        <v>37</v>
      </c>
      <c r="D4" s="9" t="s">
        <v>37</v>
      </c>
    </row>
    <row r="6" ht="12.75">
      <c r="A6" s="5" t="s">
        <v>1</v>
      </c>
    </row>
    <row r="7" spans="1:3" ht="12.75">
      <c r="A7" t="s">
        <v>2</v>
      </c>
      <c r="C7">
        <v>52500.257</v>
      </c>
    </row>
    <row r="8" spans="1:4" ht="12.75">
      <c r="A8" t="s">
        <v>3</v>
      </c>
      <c r="C8">
        <v>0.2988625</v>
      </c>
      <c r="D8" s="29" t="s">
        <v>38</v>
      </c>
    </row>
    <row r="9" spans="1:5" ht="12.75">
      <c r="A9" s="11" t="s">
        <v>29</v>
      </c>
      <c r="B9" s="12"/>
      <c r="C9" s="13">
        <v>-9.5</v>
      </c>
      <c r="D9" s="12" t="s">
        <v>30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-0.01053320154416336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16</v>
      </c>
      <c r="B12" s="12"/>
      <c r="C12" s="24">
        <f ca="1">SLOPE(INDIRECT($G$11):G992,INDIRECT($F$11):F992)</f>
        <v>6.72840042912838E-07</v>
      </c>
      <c r="D12" s="3"/>
      <c r="E12" s="12"/>
    </row>
    <row r="13" spans="1:5" ht="12.75">
      <c r="A13" s="12" t="s">
        <v>18</v>
      </c>
      <c r="B13" s="12"/>
      <c r="C13" s="3" t="s">
        <v>13</v>
      </c>
      <c r="D13" s="16" t="s">
        <v>45</v>
      </c>
      <c r="E13" s="13">
        <v>1</v>
      </c>
    </row>
    <row r="14" spans="1:5" ht="12.75">
      <c r="A14" s="12"/>
      <c r="B14" s="12"/>
      <c r="C14" s="12"/>
      <c r="D14" s="16" t="s">
        <v>31</v>
      </c>
      <c r="E14" s="17">
        <f ca="1">NOW()+15018.5+$C$9/24</f>
        <v>59907.719196990736</v>
      </c>
    </row>
    <row r="15" spans="1:5" ht="12.75">
      <c r="A15" s="14" t="s">
        <v>17</v>
      </c>
      <c r="B15" s="12"/>
      <c r="C15" s="15">
        <f>(C7+C11)+(C8+C12)*INT(MAX(F21:F3533))</f>
        <v>56987.37814381886</v>
      </c>
      <c r="D15" s="16" t="s">
        <v>46</v>
      </c>
      <c r="E15" s="17">
        <f>ROUND(2*(E14-$C$7)/$C$8,0)/2+E13</f>
        <v>24786.5</v>
      </c>
    </row>
    <row r="16" spans="1:5" ht="12.75">
      <c r="A16" s="18" t="s">
        <v>4</v>
      </c>
      <c r="B16" s="12"/>
      <c r="C16" s="19">
        <f>+C8+C12</f>
        <v>0.2988631728400429</v>
      </c>
      <c r="D16" s="16" t="s">
        <v>32</v>
      </c>
      <c r="E16" s="26">
        <f>ROUND(2*(E14-$C$15)/$C$16,0)/2+E13</f>
        <v>9772.5</v>
      </c>
    </row>
    <row r="17" spans="1:5" ht="13.5" thickBot="1">
      <c r="A17" s="16" t="s">
        <v>28</v>
      </c>
      <c r="B17" s="12"/>
      <c r="C17" s="12">
        <f>COUNT(C21:C2191)</f>
        <v>15</v>
      </c>
      <c r="D17" s="16" t="s">
        <v>33</v>
      </c>
      <c r="E17" s="20">
        <f>+$C$15+$C$16*E16-15018.5-$C$9/24</f>
        <v>44889.91433373151</v>
      </c>
    </row>
    <row r="18" spans="1:5" ht="14.25" thickBot="1" thickTop="1">
      <c r="A18" s="18" t="s">
        <v>5</v>
      </c>
      <c r="B18" s="12"/>
      <c r="C18" s="21">
        <f>+C15</f>
        <v>56987.37814381886</v>
      </c>
      <c r="D18" s="22">
        <f>+C16</f>
        <v>0.2988631728400429</v>
      </c>
      <c r="E18" s="23" t="s">
        <v>34</v>
      </c>
    </row>
    <row r="19" spans="1:5" ht="13.5" thickTop="1">
      <c r="A19" s="27" t="s">
        <v>35</v>
      </c>
      <c r="E19" s="28">
        <v>22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39</v>
      </c>
      <c r="I20" s="7" t="s">
        <v>43</v>
      </c>
      <c r="J20" s="7" t="s">
        <v>27</v>
      </c>
      <c r="K20" s="7" t="s">
        <v>43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41" t="s">
        <v>53</v>
      </c>
    </row>
    <row r="21" spans="1:17" ht="12.75">
      <c r="A21" t="s">
        <v>39</v>
      </c>
      <c r="C21" s="10">
        <v>52500.257</v>
      </c>
      <c r="D21" s="10" t="s">
        <v>13</v>
      </c>
      <c r="E21">
        <f aca="true" t="shared" si="0" ref="E21:E34">+(C21-C$7)/C$8</f>
        <v>0</v>
      </c>
      <c r="F21">
        <f aca="true" t="shared" si="1" ref="F21:F35">ROUND(2*E21,0)/2</f>
        <v>0</v>
      </c>
      <c r="G21">
        <f aca="true" t="shared" si="2" ref="G21:G32">+C21-(C$7+F21*C$8)</f>
        <v>0</v>
      </c>
      <c r="H21">
        <f>+G21</f>
        <v>0</v>
      </c>
      <c r="O21">
        <f aca="true" t="shared" si="3" ref="O21:O34">+C$11+C$12*$F21</f>
        <v>-0.01053320154416336</v>
      </c>
      <c r="Q21" s="2">
        <f aca="true" t="shared" si="4" ref="Q21:Q34">+C21-15018.5</f>
        <v>37481.757</v>
      </c>
    </row>
    <row r="22" spans="1:17" ht="12.75">
      <c r="A22" s="31" t="s">
        <v>42</v>
      </c>
      <c r="B22" s="32" t="s">
        <v>41</v>
      </c>
      <c r="C22" s="31">
        <v>54718.40864</v>
      </c>
      <c r="D22" s="31">
        <v>0.0014</v>
      </c>
      <c r="E22">
        <f t="shared" si="0"/>
        <v>7421.980475971404</v>
      </c>
      <c r="F22">
        <f t="shared" si="1"/>
        <v>7422</v>
      </c>
      <c r="G22">
        <f t="shared" si="2"/>
        <v>-0.0058349999962956645</v>
      </c>
      <c r="I22">
        <f>+G22</f>
        <v>-0.0058349999962956645</v>
      </c>
      <c r="O22">
        <f t="shared" si="3"/>
        <v>-0.005539382745664276</v>
      </c>
      <c r="Q22" s="2">
        <f t="shared" si="4"/>
        <v>39699.90864</v>
      </c>
    </row>
    <row r="23" spans="1:17" ht="12.75">
      <c r="A23" s="39" t="s">
        <v>42</v>
      </c>
      <c r="B23" s="40" t="s">
        <v>41</v>
      </c>
      <c r="C23" s="39">
        <v>54718.40864</v>
      </c>
      <c r="D23" s="39">
        <v>0.0014</v>
      </c>
      <c r="E23">
        <f t="shared" si="0"/>
        <v>7421.980475971404</v>
      </c>
      <c r="F23">
        <f t="shared" si="1"/>
        <v>7422</v>
      </c>
      <c r="G23">
        <f t="shared" si="2"/>
        <v>-0.0058349999962956645</v>
      </c>
      <c r="K23">
        <f>+G23</f>
        <v>-0.0058349999962956645</v>
      </c>
      <c r="O23">
        <f t="shared" si="3"/>
        <v>-0.005539382745664276</v>
      </c>
      <c r="Q23" s="2">
        <f t="shared" si="4"/>
        <v>39699.90864</v>
      </c>
    </row>
    <row r="24" spans="1:18" ht="12.75">
      <c r="A24" s="31" t="s">
        <v>40</v>
      </c>
      <c r="B24" s="32" t="s">
        <v>41</v>
      </c>
      <c r="C24" s="31">
        <v>55102.8981</v>
      </c>
      <c r="D24" s="31">
        <v>0.0003</v>
      </c>
      <c r="E24">
        <f t="shared" si="0"/>
        <v>8708.490024676903</v>
      </c>
      <c r="F24">
        <f t="shared" si="1"/>
        <v>8708.5</v>
      </c>
      <c r="G24">
        <f t="shared" si="2"/>
        <v>-0.0029812499997206032</v>
      </c>
      <c r="J24">
        <f>+G24</f>
        <v>-0.0029812499997206032</v>
      </c>
      <c r="O24">
        <f t="shared" si="3"/>
        <v>-0.004673774030456909</v>
      </c>
      <c r="Q24" s="2">
        <f t="shared" si="4"/>
        <v>40084.3981</v>
      </c>
      <c r="R24">
        <f>IF(ABS(C24-C23)&lt;0.00001,1,"")</f>
      </c>
    </row>
    <row r="25" spans="1:17" ht="12.75">
      <c r="A25" s="39" t="s">
        <v>40</v>
      </c>
      <c r="B25" s="40" t="s">
        <v>41</v>
      </c>
      <c r="C25" s="39">
        <v>55102.8981</v>
      </c>
      <c r="D25" s="39">
        <v>0.0003</v>
      </c>
      <c r="E25">
        <f t="shared" si="0"/>
        <v>8708.490024676903</v>
      </c>
      <c r="F25">
        <f t="shared" si="1"/>
        <v>8708.5</v>
      </c>
      <c r="G25">
        <f t="shared" si="2"/>
        <v>-0.0029812499997206032</v>
      </c>
      <c r="J25">
        <f>+G25</f>
        <v>-0.0029812499997206032</v>
      </c>
      <c r="O25">
        <f t="shared" si="3"/>
        <v>-0.004673774030456909</v>
      </c>
      <c r="Q25" s="2">
        <f t="shared" si="4"/>
        <v>40084.3981</v>
      </c>
    </row>
    <row r="26" spans="1:17" ht="12.75">
      <c r="A26" s="36" t="s">
        <v>49</v>
      </c>
      <c r="B26" s="37" t="s">
        <v>41</v>
      </c>
      <c r="C26" s="38">
        <v>55481.40571</v>
      </c>
      <c r="D26" s="38">
        <v>0.0016</v>
      </c>
      <c r="E26">
        <f t="shared" si="0"/>
        <v>9974.98418168891</v>
      </c>
      <c r="F26">
        <f t="shared" si="1"/>
        <v>9975</v>
      </c>
      <c r="G26">
        <f t="shared" si="2"/>
        <v>-0.004727499996079132</v>
      </c>
      <c r="K26">
        <f>+G26</f>
        <v>-0.004727499996079132</v>
      </c>
      <c r="O26">
        <f t="shared" si="3"/>
        <v>-0.0038216221161078</v>
      </c>
      <c r="Q26" s="2">
        <f t="shared" si="4"/>
        <v>40462.90571</v>
      </c>
    </row>
    <row r="27" spans="1:17" ht="12.75">
      <c r="A27" s="36" t="s">
        <v>49</v>
      </c>
      <c r="B27" s="37" t="s">
        <v>48</v>
      </c>
      <c r="C27" s="38">
        <v>55481.55575</v>
      </c>
      <c r="D27" s="38">
        <v>0.0016</v>
      </c>
      <c r="E27">
        <f t="shared" si="0"/>
        <v>9975.486218578784</v>
      </c>
      <c r="F27">
        <f t="shared" si="1"/>
        <v>9975.5</v>
      </c>
      <c r="G27">
        <f t="shared" si="2"/>
        <v>-0.004118749995541293</v>
      </c>
      <c r="K27">
        <f>+G27</f>
        <v>-0.004118749995541293</v>
      </c>
      <c r="O27">
        <f t="shared" si="3"/>
        <v>-0.0038212856960863437</v>
      </c>
      <c r="Q27" s="2">
        <f t="shared" si="4"/>
        <v>40463.05575</v>
      </c>
    </row>
    <row r="28" spans="1:17" ht="12.75">
      <c r="A28" s="36" t="s">
        <v>47</v>
      </c>
      <c r="B28" s="37" t="s">
        <v>48</v>
      </c>
      <c r="C28" s="38">
        <v>55532.6606</v>
      </c>
      <c r="D28" s="38">
        <v>0.0005</v>
      </c>
      <c r="E28">
        <f t="shared" si="0"/>
        <v>10146.484085490838</v>
      </c>
      <c r="F28">
        <f t="shared" si="1"/>
        <v>10146.5</v>
      </c>
      <c r="G28">
        <f t="shared" si="2"/>
        <v>-0.004756249996717088</v>
      </c>
      <c r="J28">
        <f>+G28</f>
        <v>-0.004756249996717088</v>
      </c>
      <c r="O28">
        <f t="shared" si="3"/>
        <v>-0.003706230048748248</v>
      </c>
      <c r="Q28" s="2">
        <f t="shared" si="4"/>
        <v>40514.1606</v>
      </c>
    </row>
    <row r="29" spans="1:17" ht="12.75">
      <c r="A29" s="39" t="s">
        <v>47</v>
      </c>
      <c r="B29" s="40" t="s">
        <v>48</v>
      </c>
      <c r="C29" s="39">
        <v>55532.6606</v>
      </c>
      <c r="D29" s="39">
        <v>0.0005</v>
      </c>
      <c r="E29">
        <f t="shared" si="0"/>
        <v>10146.484085490838</v>
      </c>
      <c r="F29">
        <f t="shared" si="1"/>
        <v>10146.5</v>
      </c>
      <c r="G29">
        <f t="shared" si="2"/>
        <v>-0.004756249996717088</v>
      </c>
      <c r="J29">
        <f>+G29</f>
        <v>-0.004756249996717088</v>
      </c>
      <c r="O29">
        <f t="shared" si="3"/>
        <v>-0.003706230048748248</v>
      </c>
      <c r="Q29" s="2">
        <f t="shared" si="4"/>
        <v>40514.1606</v>
      </c>
    </row>
    <row r="30" spans="1:17" ht="12.75">
      <c r="A30" s="36" t="s">
        <v>49</v>
      </c>
      <c r="B30" s="37" t="s">
        <v>48</v>
      </c>
      <c r="C30" s="38">
        <v>55591.23797</v>
      </c>
      <c r="D30" s="38">
        <v>0.002</v>
      </c>
      <c r="E30">
        <f t="shared" si="0"/>
        <v>10342.485156217339</v>
      </c>
      <c r="F30">
        <f t="shared" si="1"/>
        <v>10342.5</v>
      </c>
      <c r="G30">
        <f t="shared" si="2"/>
        <v>-0.00443624999752501</v>
      </c>
      <c r="K30">
        <f>+G30</f>
        <v>-0.00443624999752501</v>
      </c>
      <c r="O30">
        <f t="shared" si="3"/>
        <v>-0.0035743534003373325</v>
      </c>
      <c r="Q30" s="2">
        <f t="shared" si="4"/>
        <v>40572.73797</v>
      </c>
    </row>
    <row r="31" spans="1:17" ht="12.75">
      <c r="A31" s="36" t="s">
        <v>49</v>
      </c>
      <c r="B31" s="37" t="s">
        <v>41</v>
      </c>
      <c r="C31" s="38">
        <v>55591.38717</v>
      </c>
      <c r="D31" s="38">
        <v>0.0001</v>
      </c>
      <c r="E31">
        <f t="shared" si="0"/>
        <v>10342.984382450137</v>
      </c>
      <c r="F31">
        <f t="shared" si="1"/>
        <v>10343</v>
      </c>
      <c r="G31">
        <f t="shared" si="2"/>
        <v>-0.0046674999975948595</v>
      </c>
      <c r="K31">
        <f>+G31</f>
        <v>-0.0046674999975948595</v>
      </c>
      <c r="O31">
        <f t="shared" si="3"/>
        <v>-0.0035740169803158755</v>
      </c>
      <c r="Q31" s="2">
        <f t="shared" si="4"/>
        <v>40572.88717</v>
      </c>
    </row>
    <row r="32" spans="1:17" ht="12.75">
      <c r="A32" s="39" t="s">
        <v>50</v>
      </c>
      <c r="B32" s="40" t="s">
        <v>41</v>
      </c>
      <c r="C32" s="39">
        <v>55840.9408</v>
      </c>
      <c r="D32" s="39">
        <v>0.0006</v>
      </c>
      <c r="E32">
        <f t="shared" si="0"/>
        <v>11177.995901125096</v>
      </c>
      <c r="F32">
        <f t="shared" si="1"/>
        <v>11178</v>
      </c>
      <c r="G32">
        <f t="shared" si="2"/>
        <v>-0.001224999999976717</v>
      </c>
      <c r="J32">
        <f>+G32</f>
        <v>-0.001224999999976717</v>
      </c>
      <c r="O32">
        <f t="shared" si="3"/>
        <v>-0.0030121955444836557</v>
      </c>
      <c r="Q32" s="2">
        <f t="shared" si="4"/>
        <v>40822.4408</v>
      </c>
    </row>
    <row r="33" spans="1:18" ht="12.75">
      <c r="A33" s="33" t="s">
        <v>52</v>
      </c>
      <c r="B33" s="34" t="s">
        <v>41</v>
      </c>
      <c r="C33" s="35">
        <v>55879.4737</v>
      </c>
      <c r="D33" s="35"/>
      <c r="E33">
        <f t="shared" si="0"/>
        <v>11306.927767786205</v>
      </c>
      <c r="F33">
        <f t="shared" si="1"/>
        <v>11307</v>
      </c>
      <c r="O33">
        <f t="shared" si="3"/>
        <v>-0.0029253991789478994</v>
      </c>
      <c r="Q33" s="2">
        <f t="shared" si="4"/>
        <v>40860.9737</v>
      </c>
      <c r="R33">
        <f>+C33-(C$7+F33*C$8)</f>
        <v>-0.02158749999216525</v>
      </c>
    </row>
    <row r="34" spans="1:17" ht="12.75">
      <c r="A34" s="36" t="s">
        <v>51</v>
      </c>
      <c r="B34" s="37" t="s">
        <v>41</v>
      </c>
      <c r="C34" s="38">
        <v>56205.8516</v>
      </c>
      <c r="D34" s="38">
        <v>0.0005</v>
      </c>
      <c r="E34">
        <f t="shared" si="0"/>
        <v>12398.994855493762</v>
      </c>
      <c r="F34">
        <f t="shared" si="1"/>
        <v>12399</v>
      </c>
      <c r="G34">
        <f>+C34-(C$7+F34*C$8)</f>
        <v>-0.0015374999929917976</v>
      </c>
      <c r="J34">
        <f>+G34</f>
        <v>-0.0015374999929917976</v>
      </c>
      <c r="O34">
        <f t="shared" si="3"/>
        <v>-0.00219065785208708</v>
      </c>
      <c r="Q34" s="2">
        <f t="shared" si="4"/>
        <v>41187.3516</v>
      </c>
    </row>
    <row r="35" spans="1:17" ht="12.75">
      <c r="A35" s="42" t="s">
        <v>54</v>
      </c>
      <c r="B35" s="43"/>
      <c r="C35" s="42">
        <v>56987.5276</v>
      </c>
      <c r="D35" s="42">
        <v>0.0005</v>
      </c>
      <c r="E35">
        <f>+(C35-C$7)/C$8</f>
        <v>15014.498640679254</v>
      </c>
      <c r="F35">
        <f t="shared" si="1"/>
        <v>15014.5</v>
      </c>
      <c r="G35">
        <f>+C35-(C$7+F35*C$8)</f>
        <v>-0.00040624999382998794</v>
      </c>
      <c r="J35">
        <f>+G35</f>
        <v>-0.00040624999382998794</v>
      </c>
      <c r="O35">
        <f>+C$11+C$12*$F35</f>
        <v>-0.0004308447198485537</v>
      </c>
      <c r="Q35" s="2">
        <f>+C35-15018.5</f>
        <v>41969.0276</v>
      </c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2022-11-24T04:15:38Z</dcterms:modified>
  <cp:category/>
  <cp:version/>
  <cp:contentType/>
  <cp:contentStatus/>
</cp:coreProperties>
</file>