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37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<sst xmlns="http://schemas.openxmlformats.org/spreadsheetml/2006/main" count="355" uniqueCount="191">
  <si>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</si>
  <si>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</si>
  <si>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</si>
  <si>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</si>
  <si>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</si>
  <si>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</si>
  <si>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</si>
  <si>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</si>
  <si>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</si>
  <si>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</si>
  <si>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</si>
  <si>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</si>
  <si>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Date</t>
  </si>
  <si>
    <t>LS Intercept =</t>
  </si>
  <si>
    <t>LS Slope =</t>
  </si>
  <si>
    <t>New epoch =</t>
  </si>
  <si>
    <t>S3</t>
  </si>
  <si>
    <t>System Type:</t>
  </si>
  <si>
    <t>S4</t>
  </si>
  <si>
    <t>S5</t>
  </si>
  <si>
    <t>Misc</t>
  </si>
  <si>
    <t>not avail.</t>
  </si>
  <si>
    <t>IBVS 5084</t>
  </si>
  <si>
    <t>IBVS</t>
  </si>
  <si>
    <t>pg</t>
  </si>
  <si>
    <t>K.Locher BBS 128</t>
  </si>
  <si>
    <t>I</t>
  </si>
  <si>
    <t>II</t>
  </si>
  <si>
    <t>JAAVSO 29, 89</t>
  </si>
  <si>
    <t>JAAVSO</t>
  </si>
  <si>
    <t>IBVS 5592</t>
  </si>
  <si>
    <t>IBVS 5543</t>
  </si>
  <si>
    <t>EA</t>
  </si>
  <si>
    <t>LO UMa / GSC 03002-00454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</si>
  <si>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</si>
  <si>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</si>
  <si>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</si>
  <si>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</si>
  <si>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</si>
  <si>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</si>
  <si>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5438</t>
  </si>
  <si>
    <t>IBVS 5894</t>
  </si>
  <si>
    <t>IBVS 5945</t>
  </si>
  <si>
    <t>Add cycle</t>
  </si>
  <si>
    <t>Old Cycle</t>
  </si>
  <si>
    <t>IBVS 5918</t>
  </si>
  <si>
    <t>IBVS 5992</t>
  </si>
  <si>
    <t>OEJV 0003</t>
  </si>
  <si>
    <t>IBVS 6029</t>
  </si>
  <si>
    <t>Start of Lin fit (row)</t>
  </si>
  <si>
    <t>Primary</t>
  </si>
  <si>
    <t>Secondary</t>
  </si>
  <si>
    <t>Start cell (x)</t>
  </si>
  <si>
    <t>Start cell (y)</t>
  </si>
  <si>
    <t># of data points =</t>
  </si>
  <si>
    <t>Prim. Ephem. =</t>
  </si>
  <si>
    <t>Sec. Ephem. =</t>
  </si>
  <si>
    <t>Prim. Fit</t>
  </si>
  <si>
    <t>Sec. Fit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</si>
  <si>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</si>
  <si>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</si>
  <si>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</si>
  <si>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</si>
  <si>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</si>
  <si>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</si>
  <si>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</si>
  <si>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</si>
  <si>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</si>
  <si>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</si>
  <si>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</si>
  <si>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2425290.813 </t>
  </si>
  <si>
    <t> 14.02.1928 07:30 </t>
  </si>
  <si>
    <t> -0.866 </t>
  </si>
  <si>
    <t>P </t>
  </si>
  <si>
    <t> D.Williams </t>
  </si>
  <si>
    <t>IBVS 5084 </t>
  </si>
  <si>
    <t>2427092.797 </t>
  </si>
  <si>
    <t> 20.01.1933 07:07 </t>
  </si>
  <si>
    <t> -0.905 </t>
  </si>
  <si>
    <t>2427374.884 </t>
  </si>
  <si>
    <t> 29.10.1933 09:12 </t>
  </si>
  <si>
    <t> -0.906 </t>
  </si>
  <si>
    <t>2427532.588 </t>
  </si>
  <si>
    <t> 05.04.1934 02:06 </t>
  </si>
  <si>
    <t> -0.949 </t>
  </si>
  <si>
    <t>2428961.655 </t>
  </si>
  <si>
    <t> 04.03.1938 03:43 </t>
  </si>
  <si>
    <t> -0.881 </t>
  </si>
  <si>
    <t>2429429.655 </t>
  </si>
  <si>
    <t> 15.06.1939 03:43 </t>
  </si>
  <si>
    <t> -0.554 </t>
  </si>
  <si>
    <t>2431084.864 </t>
  </si>
  <si>
    <t> 26.12.1943 08:44 </t>
  </si>
  <si>
    <t> -0.757 </t>
  </si>
  <si>
    <t>2434072.774 </t>
  </si>
  <si>
    <t> 01.03.1952 06:34 </t>
  </si>
  <si>
    <t> -0.754 </t>
  </si>
  <si>
    <t>2442485.727 </t>
  </si>
  <si>
    <t> 14.03.1975 05:26 </t>
  </si>
  <si>
    <t> -0.337 </t>
  </si>
  <si>
    <t>2444996.764 </t>
  </si>
  <si>
    <t> 27.01.1982 06:20 </t>
  </si>
  <si>
    <t> -0.256 </t>
  </si>
  <si>
    <t>2445289.892 </t>
  </si>
  <si>
    <t> 16.11.1982 09:24 </t>
  </si>
  <si>
    <t> -0.351 </t>
  </si>
  <si>
    <t>2445757.717 </t>
  </si>
  <si>
    <t> 27.02.1984 05:12 </t>
  </si>
  <si>
    <t> -0.198 </t>
  </si>
  <si>
    <t>2446438.810 </t>
  </si>
  <si>
    <t> 08.01.1986 07:26 </t>
  </si>
  <si>
    <t> -0.200 </t>
  </si>
  <si>
    <t>2446492.646 </t>
  </si>
  <si>
    <t> 03.03.1986 03:30 </t>
  </si>
  <si>
    <t> -0.183 </t>
  </si>
  <si>
    <t>2446878.712 </t>
  </si>
  <si>
    <t> 24.03.1987 05:05 </t>
  </si>
  <si>
    <t> -0.133 </t>
  </si>
  <si>
    <t>2447264.629 </t>
  </si>
  <si>
    <t> 13.04.1988 03:05 </t>
  </si>
  <si>
    <t> -0.231 </t>
  </si>
  <si>
    <t>2449801.651 </t>
  </si>
  <si>
    <t> 25.03.1995 03:37 </t>
  </si>
  <si>
    <t> -0.146 </t>
  </si>
  <si>
    <t>2452368.408 </t>
  </si>
  <si>
    <t> 03.04.2002 21:47 </t>
  </si>
  <si>
    <t> -0.020 </t>
  </si>
  <si>
    <t>V </t>
  </si>
  <si>
    <t> K.Locher </t>
  </si>
  <si>
    <t> BBS 128 </t>
  </si>
  <si>
    <t>2453038.3828 </t>
  </si>
  <si>
    <t> 02.02.2004 21:11 </t>
  </si>
  <si>
    <t> -0.0047 </t>
  </si>
  <si>
    <t>E </t>
  </si>
  <si>
    <t>?</t>
  </si>
  <si>
    <t> T.Krajci </t>
  </si>
  <si>
    <t>IBVS 5592 </t>
  </si>
  <si>
    <t>2453049.547 </t>
  </si>
  <si>
    <t> 14.02.2004 01:07 </t>
  </si>
  <si>
    <t> 0.024 </t>
  </si>
  <si>
    <t> BBS 130 </t>
  </si>
  <si>
    <t>2453157.1601 </t>
  </si>
  <si>
    <t> 31.05.2004 15:50 </t>
  </si>
  <si>
    <t> -0.0013 </t>
  </si>
  <si>
    <t>2453409.575 </t>
  </si>
  <si>
    <t> 08.02.2005 01:48 </t>
  </si>
  <si>
    <t> 0.019 </t>
  </si>
  <si>
    <t>OEJV 0003 </t>
  </si>
  <si>
    <t>2454562.0423 </t>
  </si>
  <si>
    <t> 05.04.2008 13:00 </t>
  </si>
  <si>
    <t> 0.0077 </t>
  </si>
  <si>
    <t>C </t>
  </si>
  <si>
    <t>Ic</t>
  </si>
  <si>
    <t> K.Nakajima </t>
  </si>
  <si>
    <t>VSB 48 </t>
  </si>
  <si>
    <t>2454860.825 </t>
  </si>
  <si>
    <t> 29.01.2009 07:48 </t>
  </si>
  <si>
    <t> -0.000 </t>
  </si>
  <si>
    <t> R.Diethelm </t>
  </si>
  <si>
    <t>IBVS 5894 </t>
  </si>
  <si>
    <t>2454942.4844 </t>
  </si>
  <si>
    <t> 20.04.2009 23:37 </t>
  </si>
  <si>
    <t> 0.0020 </t>
  </si>
  <si>
    <t>-I</t>
  </si>
  <si>
    <t> F.Agerer </t>
  </si>
  <si>
    <t>BAVM 209 </t>
  </si>
  <si>
    <t>2455259.8273 </t>
  </si>
  <si>
    <t> 04.03.2010 07:51 </t>
  </si>
  <si>
    <t>1487</t>
  </si>
  <si>
    <t> -0.0042 </t>
  </si>
  <si>
    <t>IBVS 5945 </t>
  </si>
  <si>
    <t>2455660.6883 </t>
  </si>
  <si>
    <t> 09.04.2011 04:31 </t>
  </si>
  <si>
    <t>1703</t>
  </si>
  <si>
    <t> -0.0053 </t>
  </si>
  <si>
    <t>IBVS 5992 </t>
  </si>
  <si>
    <t>2455953.9111 </t>
  </si>
  <si>
    <t> 27.01.2012 09:51 </t>
  </si>
  <si>
    <t>1861</t>
  </si>
  <si>
    <t> -0.0057 </t>
  </si>
  <si>
    <t>IBVS 6029 </t>
  </si>
  <si>
    <t>2456038.7184 </t>
  </si>
  <si>
    <t> 21.04.2012 05:14 </t>
  </si>
  <si>
    <t>1906.5</t>
  </si>
  <si>
    <t> 0.3607 </t>
  </si>
  <si>
    <t>2456744.5178 </t>
  </si>
  <si>
    <t> 28.03.2014 00:25 </t>
  </si>
  <si>
    <t>2287</t>
  </si>
  <si>
    <t> 0.0119 </t>
  </si>
  <si>
    <t>BAVM 238 </t>
  </si>
  <si>
    <t>S2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</si>
</sst>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8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176" fontId="0" fillId="0" borderId="0" xfId="0" applyNumberFormat="1" applyFont="1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 UMa - Primary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25"/>
          <c:w val="0.906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A!$D$21:$D$271</c:f>
                <c:numCache>
                  <c:ptCount val="25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</c:numCache>
              </c:numRef>
            </c:plus>
            <c:minus>
              <c:numRef>
                <c:f>A!$D$21:$D$271</c:f>
                <c:numCache>
                  <c:ptCount val="25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A!$R$21:$R$990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axId val="46366277"/>
        <c:axId val="14643310"/>
      </c:scatterChart>
      <c:valAx>
        <c:axId val="46366277"/>
        <c:scaling>
          <c:orientation val="minMax"/>
          <c:max val="12000"/>
          <c:min val="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3310"/>
        <c:crosses val="autoZero"/>
        <c:crossBetween val="midCat"/>
        <c:dispUnits/>
      </c:valAx>
      <c:valAx>
        <c:axId val="14643310"/>
        <c:scaling>
          <c:orientation val="minMax"/>
          <c:max val="0.14"/>
          <c:min val="-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62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125"/>
          <c:y val="0.9305"/>
          <c:w val="0.243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 UMa - Secondary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475"/>
          <c:w val="0.90575"/>
          <c:h val="0.7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A!$D$21:$D$271</c:f>
                <c:numCache>
                  <c:ptCount val="25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</c:numCache>
              </c:numRef>
            </c:plus>
            <c:minus>
              <c:numRef>
                <c:f>A!$D$21:$D$271</c:f>
                <c:numCache>
                  <c:ptCount val="25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A!$S$21:$S$990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A!$P$21:$P$990</c:f>
              <c:numCache/>
            </c:numRef>
          </c:yVal>
          <c:smooth val="0"/>
        </c:ser>
        <c:axId val="64680927"/>
        <c:axId val="45257432"/>
      </c:scatterChart>
      <c:valAx>
        <c:axId val="6468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7432"/>
        <c:crosses val="autoZero"/>
        <c:crossBetween val="midCat"/>
        <c:dispUnits/>
      </c:valAx>
      <c:valAx>
        <c:axId val="45257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092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4"/>
          <c:y val="0.9305"/>
          <c:w val="0.269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 UMa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"/>
          <c:w val="0.9062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A!$D$21:$D$271</c:f>
                <c:numCache>
                  <c:ptCount val="25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</c:numCache>
              </c:numRef>
            </c:plus>
            <c:minus>
              <c:numRef>
                <c:f>A!$D$21:$D$271</c:f>
                <c:numCache>
                  <c:ptCount val="25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JAAVSO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</c:v>
                  </c:pt>
                  <c:pt idx="18">
                    <c:v>0.0001</c:v>
                  </c:pt>
                  <c:pt idx="19">
                    <c:v>0.0002</c:v>
                  </c:pt>
                  <c:pt idx="20">
                    <c:v>0.002</c:v>
                  </c:pt>
                  <c:pt idx="21">
                    <c:v>NaN</c:v>
                  </c:pt>
                  <c:pt idx="22">
                    <c:v>0.008</c:v>
                  </c:pt>
                  <c:pt idx="23">
                    <c:v>0.0002</c:v>
                  </c:pt>
                  <c:pt idx="24">
                    <c:v>0.009</c:v>
                  </c:pt>
                  <c:pt idx="25">
                    <c:v>0.001</c:v>
                  </c:pt>
                  <c:pt idx="26">
                    <c:v>0.007</c:v>
                  </c:pt>
                  <c:pt idx="27">
                    <c:v>0.0008</c:v>
                  </c:pt>
                  <c:pt idx="28">
                    <c:v>0.0004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0.0005</c:v>
                  </c:pt>
                  <c:pt idx="32">
                    <c:v>0.0003</c:v>
                  </c:pt>
                  <c:pt idx="33">
                    <c:v>0.0029</c:v>
                  </c:pt>
                  <c:pt idx="34">
                    <c:v>0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axId val="4663705"/>
        <c:axId val="41973346"/>
      </c:scatterChart>
      <c:valAx>
        <c:axId val="4663705"/>
        <c:scaling>
          <c:orientation val="minMax"/>
          <c:max val="12000"/>
          <c:min val="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3346"/>
        <c:crosses val="autoZero"/>
        <c:crossBetween val="midCat"/>
        <c:dispUnits/>
      </c:valAx>
      <c:valAx>
        <c:axId val="41973346"/>
        <c:scaling>
          <c:orientation val="minMax"/>
          <c:max val="0.14"/>
          <c:min val="-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7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9305"/>
          <c:w val="0.766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228600</xdr:rowOff>
    </xdr:from>
    <xdr:to>
      <xdr:col>16</xdr:col>
      <xdr:colOff>447675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5314950" y="228600"/>
        <a:ext cx="58293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381000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0696575" y="0"/>
        <a:ext cx="58388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352425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6840200" y="0"/>
        <a:ext cx="58388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084" TargetMode="External" /><Relationship Id="rId2" Type="http://schemas.openxmlformats.org/officeDocument/2006/relationships/hyperlink" Target="http://www.konkoly.hu/cgi-bin/IBVS?5084" TargetMode="External" /><Relationship Id="rId3" Type="http://schemas.openxmlformats.org/officeDocument/2006/relationships/hyperlink" Target="http://www.konkoly.hu/cgi-bin/IBVS?5084" TargetMode="External" /><Relationship Id="rId4" Type="http://schemas.openxmlformats.org/officeDocument/2006/relationships/hyperlink" Target="http://www.konkoly.hu/cgi-bin/IBVS?5084" TargetMode="External" /><Relationship Id="rId5" Type="http://schemas.openxmlformats.org/officeDocument/2006/relationships/hyperlink" Target="http://www.konkoly.hu/cgi-bin/IBVS?5084" TargetMode="External" /><Relationship Id="rId6" Type="http://schemas.openxmlformats.org/officeDocument/2006/relationships/hyperlink" Target="http://www.konkoly.hu/cgi-bin/IBVS?5084" TargetMode="External" /><Relationship Id="rId7" Type="http://schemas.openxmlformats.org/officeDocument/2006/relationships/hyperlink" Target="http://www.konkoly.hu/cgi-bin/IBVS?5084" TargetMode="External" /><Relationship Id="rId8" Type="http://schemas.openxmlformats.org/officeDocument/2006/relationships/hyperlink" Target="http://www.konkoly.hu/cgi-bin/IBVS?5084" TargetMode="External" /><Relationship Id="rId9" Type="http://schemas.openxmlformats.org/officeDocument/2006/relationships/hyperlink" Target="http://www.konkoly.hu/cgi-bin/IBVS?5084" TargetMode="External" /><Relationship Id="rId10" Type="http://schemas.openxmlformats.org/officeDocument/2006/relationships/hyperlink" Target="http://www.konkoly.hu/cgi-bin/IBVS?5084" TargetMode="External" /><Relationship Id="rId11" Type="http://schemas.openxmlformats.org/officeDocument/2006/relationships/hyperlink" Target="http://www.konkoly.hu/cgi-bin/IBVS?5084" TargetMode="External" /><Relationship Id="rId12" Type="http://schemas.openxmlformats.org/officeDocument/2006/relationships/hyperlink" Target="http://www.konkoly.hu/cgi-bin/IBVS?5084" TargetMode="External" /><Relationship Id="rId13" Type="http://schemas.openxmlformats.org/officeDocument/2006/relationships/hyperlink" Target="http://www.konkoly.hu/cgi-bin/IBVS?5084" TargetMode="External" /><Relationship Id="rId14" Type="http://schemas.openxmlformats.org/officeDocument/2006/relationships/hyperlink" Target="http://www.konkoly.hu/cgi-bin/IBVS?5084" TargetMode="External" /><Relationship Id="rId15" Type="http://schemas.openxmlformats.org/officeDocument/2006/relationships/hyperlink" Target="http://www.konkoly.hu/cgi-bin/IBVS?5084" TargetMode="External" /><Relationship Id="rId16" Type="http://schemas.openxmlformats.org/officeDocument/2006/relationships/hyperlink" Target="http://www.konkoly.hu/cgi-bin/IBVS?5084" TargetMode="External" /><Relationship Id="rId17" Type="http://schemas.openxmlformats.org/officeDocument/2006/relationships/hyperlink" Target="http://www.konkoly.hu/cgi-bin/IBVS?5084" TargetMode="External" /><Relationship Id="rId18" Type="http://schemas.openxmlformats.org/officeDocument/2006/relationships/hyperlink" Target="http://www.konkoly.hu/cgi-bin/IBVS?5592" TargetMode="External" /><Relationship Id="rId19" Type="http://schemas.openxmlformats.org/officeDocument/2006/relationships/hyperlink" Target="http://www.konkoly.hu/cgi-bin/IBVS?5592" TargetMode="External" /><Relationship Id="rId20" Type="http://schemas.openxmlformats.org/officeDocument/2006/relationships/hyperlink" Target="http://var.astro.cz/oejv/issues/oejv0003.pdf" TargetMode="External" /><Relationship Id="rId21" Type="http://schemas.openxmlformats.org/officeDocument/2006/relationships/hyperlink" Target="http://vsolj.cetus-net.org/no48.pdf" TargetMode="External" /><Relationship Id="rId22" Type="http://schemas.openxmlformats.org/officeDocument/2006/relationships/hyperlink" Target="http://www.konkoly.hu/cgi-bin/IBVS?5894" TargetMode="External" /><Relationship Id="rId23" Type="http://schemas.openxmlformats.org/officeDocument/2006/relationships/hyperlink" Target="http://www.bav-astro.de/sfs/BAVM_link.php?BAVMnr=209" TargetMode="External" /><Relationship Id="rId24" Type="http://schemas.openxmlformats.org/officeDocument/2006/relationships/hyperlink" Target="http://www.konkoly.hu/cgi-bin/IBVS?5945" TargetMode="External" /><Relationship Id="rId25" Type="http://schemas.openxmlformats.org/officeDocument/2006/relationships/hyperlink" Target="http://www.konkoly.hu/cgi-bin/IBVS?5992" TargetMode="External" /><Relationship Id="rId26" Type="http://schemas.openxmlformats.org/officeDocument/2006/relationships/hyperlink" Target="http://www.konkoly.hu/cgi-bin/IBVS?6029" TargetMode="External" /><Relationship Id="rId27" Type="http://schemas.openxmlformats.org/officeDocument/2006/relationships/hyperlink" Target="http://www.konkoly.hu/cgi-bin/IBVS?6029" TargetMode="External" /><Relationship Id="rId28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6.7109375" style="0" customWidth="1"/>
    <col min="2" max="2" width="5.140625" style="0" customWidth="1"/>
    <col min="3" max="3" width="11.8515625" style="0" customWidth="1"/>
    <col min="4" max="4" width="9.421875" style="0" customWidth="1"/>
    <col min="5" max="5" width="17.57421875" style="0" customWidth="1"/>
    <col min="6" max="6" width="15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spans="1:2" ht="12.75">
      <c r="A2" t="s">
        <v>17</v>
      </c>
      <c r="B2" s="12" t="s">
        <v>32</v>
      </c>
    </row>
    <row r="4" spans="1:4" ht="14.25" thickBot="1" thickTop="1">
      <c r="A4" s="5" t="s">
        <v>0</v>
      </c>
      <c r="C4" s="8" t="s">
        <v>21</v>
      </c>
      <c r="D4" s="9" t="s">
        <v>21</v>
      </c>
    </row>
    <row r="5" spans="1:4" ht="13.5" thickTop="1">
      <c r="A5" s="15" t="s">
        <v>34</v>
      </c>
      <c r="B5" s="16"/>
      <c r="C5" s="17">
        <v>-9.5</v>
      </c>
      <c r="D5" s="16" t="s">
        <v>35</v>
      </c>
    </row>
    <row r="6" ht="12.75">
      <c r="A6" s="5" t="s">
        <v>1</v>
      </c>
    </row>
    <row r="7" spans="1:4" ht="12.75">
      <c r="A7" t="s">
        <v>2</v>
      </c>
      <c r="C7">
        <v>34072.86</v>
      </c>
      <c r="D7" t="s">
        <v>23</v>
      </c>
    </row>
    <row r="8" spans="1:4" ht="12.75">
      <c r="A8" t="s">
        <v>3</v>
      </c>
      <c r="C8" s="30">
        <v>1.855901</v>
      </c>
      <c r="D8" s="10">
        <v>5084</v>
      </c>
    </row>
    <row r="9" spans="1:4" ht="12.75">
      <c r="A9" s="22" t="s">
        <v>49</v>
      </c>
      <c r="B9" s="22"/>
      <c r="C9" s="37">
        <v>44</v>
      </c>
      <c r="D9" s="37">
        <v>21</v>
      </c>
    </row>
    <row r="10" spans="1:4" ht="13.5" thickBot="1">
      <c r="A10" s="16"/>
      <c r="B10" s="16"/>
      <c r="C10" s="4" t="s">
        <v>50</v>
      </c>
      <c r="D10" s="4" t="s">
        <v>51</v>
      </c>
    </row>
    <row r="11" spans="1:7" ht="12.75">
      <c r="A11" s="16" t="s">
        <v>13</v>
      </c>
      <c r="B11" s="16"/>
      <c r="C11" s="19">
        <f ca="1">INTERCEPT(INDIRECT(C14):R$935,INDIRECT(C13):$F$935)</f>
        <v>0.7238451142520292</v>
      </c>
      <c r="D11" s="19">
        <f ca="1">INTERCEPT(INDIRECT(D14):S$935,INDIRECT(D13):$F$935)</f>
        <v>-1.0070573062122568</v>
      </c>
      <c r="E11" s="22" t="s">
        <v>43</v>
      </c>
      <c r="F11">
        <v>1</v>
      </c>
      <c r="G11" s="18" t="str">
        <f>"G"&amp;E19</f>
        <v>G2</v>
      </c>
    </row>
    <row r="12" spans="1:6" ht="12.75">
      <c r="A12" s="16" t="s">
        <v>14</v>
      </c>
      <c r="B12" s="16"/>
      <c r="C12" s="19">
        <f ca="1">SLOPE(INDIRECT(C14):R$935,INDIRECT(C13):$F$935)</f>
        <v>-6.270468465378088E-05</v>
      </c>
      <c r="D12" s="19">
        <f ca="1">SLOPE(INDIRECT(D14):S$935,INDIRECT(D13):$F$935)</f>
        <v>0.00011399364675830478</v>
      </c>
      <c r="E12" s="22" t="s">
        <v>36</v>
      </c>
      <c r="F12" s="23">
        <f ca="1">NOW()+15018.5+$C$5/24</f>
        <v>59907.73863506944</v>
      </c>
    </row>
    <row r="13" spans="1:6" ht="12.75">
      <c r="A13" s="22" t="s">
        <v>52</v>
      </c>
      <c r="B13" s="22"/>
      <c r="C13" s="37" t="str">
        <f>"F"&amp;C9</f>
        <v>F44</v>
      </c>
      <c r="D13" s="37" t="str">
        <f>"F"&amp;D9</f>
        <v>F21</v>
      </c>
      <c r="E13" s="22" t="s">
        <v>44</v>
      </c>
      <c r="F13" s="23">
        <f>ROUND(2*(F12-$C$7)/$C$8,0)/2+F11</f>
        <v>13921.5</v>
      </c>
    </row>
    <row r="14" spans="1:6" ht="12.75">
      <c r="A14" s="22" t="s">
        <v>53</v>
      </c>
      <c r="B14" s="22"/>
      <c r="C14" s="37" t="str">
        <f>"R"&amp;C9</f>
        <v>R44</v>
      </c>
      <c r="D14" s="37" t="str">
        <f>"S"&amp;D9</f>
        <v>S21</v>
      </c>
      <c r="E14" s="22" t="s">
        <v>37</v>
      </c>
      <c r="F14" s="18">
        <f>ROUND(2*(F12-$C$15)/$C$16,0)/2+F11</f>
        <v>1705.5</v>
      </c>
    </row>
    <row r="15" spans="1:6" ht="12.75">
      <c r="A15" s="20" t="s">
        <v>15</v>
      </c>
      <c r="B15" s="16"/>
      <c r="C15" s="21">
        <f>($C7+C11)+($C8+C12)*INT(MAX($F21:$F3533))</f>
        <v>56744.50446068653</v>
      </c>
      <c r="D15" s="21">
        <f>($C7+D11)+($C8+D12)*INT(MAX($F21:$F3533))</f>
        <v>56744.93210508259</v>
      </c>
      <c r="E15" s="22" t="s">
        <v>38</v>
      </c>
      <c r="F15" s="26">
        <f>+$C$15+$C$16*F14-15018.5-$C$5/24</f>
        <v>44891.53250668019</v>
      </c>
    </row>
    <row r="16" spans="1:6" ht="12.75">
      <c r="A16" s="24" t="s">
        <v>4</v>
      </c>
      <c r="B16" s="16"/>
      <c r="C16" s="25">
        <f>+$C8+C12</f>
        <v>1.8558382953153463</v>
      </c>
      <c r="D16" s="19">
        <f>+$C8+D12</f>
        <v>1.8560149936467583</v>
      </c>
      <c r="E16" s="27"/>
      <c r="F16" s="27" t="s">
        <v>39</v>
      </c>
    </row>
    <row r="17" spans="1:3" ht="13.5" thickBot="1">
      <c r="A17" s="38" t="s">
        <v>54</v>
      </c>
      <c r="C17">
        <f>COUNT(C21:C1247)</f>
        <v>35</v>
      </c>
    </row>
    <row r="18" spans="1:5" ht="14.25" thickBot="1" thickTop="1">
      <c r="A18" s="5" t="s">
        <v>55</v>
      </c>
      <c r="C18" s="39">
        <f>+C15</f>
        <v>56744.50446068653</v>
      </c>
      <c r="D18" s="40">
        <f>+C16</f>
        <v>1.8558382953153463</v>
      </c>
      <c r="E18" s="41">
        <f>R19</f>
        <v>33</v>
      </c>
    </row>
    <row r="19" spans="1:19" ht="14.25" thickBot="1" thickTop="1">
      <c r="A19" s="5" t="s">
        <v>56</v>
      </c>
      <c r="C19" s="39">
        <f>+D15</f>
        <v>56744.93210508259</v>
      </c>
      <c r="D19" s="40">
        <f>+D16</f>
        <v>1.8560149936467583</v>
      </c>
      <c r="E19" s="41">
        <f>S19</f>
        <v>2</v>
      </c>
      <c r="R19">
        <f>COUNT(R21:R322)</f>
        <v>33</v>
      </c>
      <c r="S19">
        <f>COUNT(S21:S322)</f>
        <v>2</v>
      </c>
    </row>
    <row r="20" spans="1:19" ht="14.25" thickBot="1" thickTop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23</v>
      </c>
      <c r="I20" s="7" t="s">
        <v>29</v>
      </c>
      <c r="J20" s="7" t="s">
        <v>190</v>
      </c>
      <c r="K20" s="7" t="s">
        <v>16</v>
      </c>
      <c r="L20" s="7" t="s">
        <v>18</v>
      </c>
      <c r="M20" s="7" t="s">
        <v>19</v>
      </c>
      <c r="N20" s="7" t="s">
        <v>20</v>
      </c>
      <c r="O20" s="7" t="s">
        <v>57</v>
      </c>
      <c r="P20" s="6" t="s">
        <v>58</v>
      </c>
      <c r="Q20" s="4" t="s">
        <v>12</v>
      </c>
      <c r="R20" s="42" t="s">
        <v>50</v>
      </c>
      <c r="S20" s="42" t="s">
        <v>51</v>
      </c>
    </row>
    <row r="21" spans="1:18" ht="12.75">
      <c r="A21" t="s">
        <v>22</v>
      </c>
      <c r="C21" s="13">
        <v>25290.813</v>
      </c>
      <c r="D21" s="13" t="s">
        <v>24</v>
      </c>
      <c r="E21">
        <f aca="true" t="shared" si="0" ref="E21:E51">+(C21-C$7)/C$8</f>
        <v>-4731.958762886599</v>
      </c>
      <c r="F21">
        <f aca="true" t="shared" si="1" ref="F21:F55">ROUND(2*E21,0)/2</f>
        <v>-4732</v>
      </c>
      <c r="G21">
        <f aca="true" t="shared" si="2" ref="G21:G51">+C21-(C$7+F21*C$8)</f>
        <v>0.07653199999549543</v>
      </c>
      <c r="H21">
        <f aca="true" t="shared" si="3" ref="H21:H32">+G21</f>
        <v>0.07653199999549543</v>
      </c>
      <c r="O21">
        <f>+C$11+C$12*$F21</f>
        <v>1.0205636820337203</v>
      </c>
      <c r="P21">
        <f>+D$11+D$12*$F21</f>
        <v>-1.546475242672555</v>
      </c>
      <c r="Q21" s="2">
        <f>+C21-15018.5</f>
        <v>10272.312999999998</v>
      </c>
      <c r="R21">
        <f>G21</f>
        <v>0.07653199999549543</v>
      </c>
    </row>
    <row r="22" spans="1:18" ht="12.75">
      <c r="A22" t="s">
        <v>22</v>
      </c>
      <c r="C22" s="13">
        <v>27092.797</v>
      </c>
      <c r="D22" s="13" t="s">
        <v>24</v>
      </c>
      <c r="E22">
        <f t="shared" si="0"/>
        <v>-3761.0104202756515</v>
      </c>
      <c r="F22">
        <f t="shared" si="1"/>
        <v>-3761</v>
      </c>
      <c r="G22">
        <f t="shared" si="2"/>
        <v>-0.01933900000221911</v>
      </c>
      <c r="H22">
        <f t="shared" si="3"/>
        <v>-0.01933900000221911</v>
      </c>
      <c r="O22">
        <f aca="true" t="shared" si="4" ref="O22:O51">+C$11+C$12*$F22</f>
        <v>0.9596774332348992</v>
      </c>
      <c r="P22">
        <f aca="true" t="shared" si="5" ref="P22:P53">+D$11+D$12*$F22</f>
        <v>-1.435787411670241</v>
      </c>
      <c r="Q22" s="2">
        <f aca="true" t="shared" si="6" ref="Q22:Q51">+C22-15018.5</f>
        <v>12074.296999999999</v>
      </c>
      <c r="R22">
        <f aca="true" t="shared" si="7" ref="R22:R52">G22</f>
        <v>-0.01933900000221911</v>
      </c>
    </row>
    <row r="23" spans="1:18" ht="12.75">
      <c r="A23" t="s">
        <v>22</v>
      </c>
      <c r="C23" s="13">
        <v>27374.884</v>
      </c>
      <c r="D23" s="13" t="s">
        <v>24</v>
      </c>
      <c r="E23">
        <f t="shared" si="0"/>
        <v>-3609.015782630648</v>
      </c>
      <c r="F23">
        <f t="shared" si="1"/>
        <v>-3609</v>
      </c>
      <c r="G23">
        <f t="shared" si="2"/>
        <v>-0.029291000002558576</v>
      </c>
      <c r="H23">
        <f t="shared" si="3"/>
        <v>-0.029291000002558576</v>
      </c>
      <c r="O23">
        <f t="shared" si="4"/>
        <v>0.9501463211675245</v>
      </c>
      <c r="P23">
        <f t="shared" si="5"/>
        <v>-1.4184603773629787</v>
      </c>
      <c r="Q23" s="2">
        <f t="shared" si="6"/>
        <v>12356.383999999998</v>
      </c>
      <c r="R23">
        <f t="shared" si="7"/>
        <v>-0.029291000002558576</v>
      </c>
    </row>
    <row r="24" spans="1:18" ht="12.75">
      <c r="A24" t="s">
        <v>22</v>
      </c>
      <c r="C24" s="13">
        <v>27532.588</v>
      </c>
      <c r="D24" s="13" t="s">
        <v>24</v>
      </c>
      <c r="E24">
        <f t="shared" si="0"/>
        <v>-3524.041422468117</v>
      </c>
      <c r="F24">
        <f t="shared" si="1"/>
        <v>-3524</v>
      </c>
      <c r="G24">
        <f t="shared" si="2"/>
        <v>-0.07687600000281236</v>
      </c>
      <c r="H24">
        <f t="shared" si="3"/>
        <v>-0.07687600000281236</v>
      </c>
      <c r="O24">
        <f t="shared" si="4"/>
        <v>0.9448164229719531</v>
      </c>
      <c r="P24">
        <f t="shared" si="5"/>
        <v>-1.4087709173885228</v>
      </c>
      <c r="Q24" s="2">
        <f t="shared" si="6"/>
        <v>12514.088</v>
      </c>
      <c r="R24">
        <f t="shared" si="7"/>
        <v>-0.07687600000281236</v>
      </c>
    </row>
    <row r="25" spans="1:18" ht="12.75">
      <c r="A25" t="s">
        <v>22</v>
      </c>
      <c r="C25" s="13">
        <v>28961.655</v>
      </c>
      <c r="D25" s="13" t="s">
        <v>24</v>
      </c>
      <c r="E25">
        <f t="shared" si="0"/>
        <v>-2754.02890563667</v>
      </c>
      <c r="F25">
        <f t="shared" si="1"/>
        <v>-2754</v>
      </c>
      <c r="G25">
        <f t="shared" si="2"/>
        <v>-0.053646000000298955</v>
      </c>
      <c r="H25">
        <f t="shared" si="3"/>
        <v>-0.053646000000298955</v>
      </c>
      <c r="O25">
        <f t="shared" si="4"/>
        <v>0.8965338157885419</v>
      </c>
      <c r="P25">
        <f t="shared" si="5"/>
        <v>-1.3209958093846281</v>
      </c>
      <c r="Q25" s="2">
        <f t="shared" si="6"/>
        <v>13943.154999999999</v>
      </c>
      <c r="R25">
        <f t="shared" si="7"/>
        <v>-0.053646000000298955</v>
      </c>
    </row>
    <row r="26" spans="1:18" ht="12.75">
      <c r="A26" t="s">
        <v>22</v>
      </c>
      <c r="C26" s="13">
        <v>29429.655</v>
      </c>
      <c r="D26" s="13" t="s">
        <v>24</v>
      </c>
      <c r="E26">
        <f t="shared" si="0"/>
        <v>-2501.8602824180825</v>
      </c>
      <c r="F26">
        <f t="shared" si="1"/>
        <v>-2502</v>
      </c>
      <c r="G26">
        <f t="shared" si="2"/>
        <v>0.25930199999856995</v>
      </c>
      <c r="H26">
        <f t="shared" si="3"/>
        <v>0.25930199999856995</v>
      </c>
      <c r="O26">
        <f t="shared" si="4"/>
        <v>0.880732235255789</v>
      </c>
      <c r="P26">
        <f t="shared" si="5"/>
        <v>-1.2922694104015353</v>
      </c>
      <c r="Q26" s="2">
        <f t="shared" si="6"/>
        <v>14411.154999999999</v>
      </c>
      <c r="R26">
        <f t="shared" si="7"/>
        <v>0.25930199999856995</v>
      </c>
    </row>
    <row r="27" spans="1:18" ht="12.75">
      <c r="A27" t="s">
        <v>22</v>
      </c>
      <c r="C27" s="13">
        <v>31084.864</v>
      </c>
      <c r="D27" s="13" t="s">
        <v>24</v>
      </c>
      <c r="E27">
        <f t="shared" si="0"/>
        <v>-1609.9975160312965</v>
      </c>
      <c r="F27">
        <f t="shared" si="1"/>
        <v>-1610</v>
      </c>
      <c r="G27">
        <f t="shared" si="2"/>
        <v>0.004609999999956926</v>
      </c>
      <c r="H27">
        <f t="shared" si="3"/>
        <v>0.004609999999956926</v>
      </c>
      <c r="O27">
        <f t="shared" si="4"/>
        <v>0.8247996565446165</v>
      </c>
      <c r="P27">
        <f t="shared" si="5"/>
        <v>-1.1905870774931275</v>
      </c>
      <c r="Q27" s="2">
        <f t="shared" si="6"/>
        <v>16066.364000000001</v>
      </c>
      <c r="R27">
        <f t="shared" si="7"/>
        <v>0.004609999999956926</v>
      </c>
    </row>
    <row r="28" spans="1:18" ht="12.75">
      <c r="A28" t="s">
        <v>22</v>
      </c>
      <c r="C28" s="13">
        <v>34072.774</v>
      </c>
      <c r="D28" s="13" t="s">
        <v>24</v>
      </c>
      <c r="E28">
        <f t="shared" si="0"/>
        <v>-0.04633867862723744</v>
      </c>
      <c r="F28">
        <f t="shared" si="1"/>
        <v>0</v>
      </c>
      <c r="G28">
        <f t="shared" si="2"/>
        <v>-0.08600000000296859</v>
      </c>
      <c r="H28">
        <f t="shared" si="3"/>
        <v>-0.08600000000296859</v>
      </c>
      <c r="O28">
        <f t="shared" si="4"/>
        <v>0.7238451142520292</v>
      </c>
      <c r="P28">
        <f t="shared" si="5"/>
        <v>-1.0070573062122568</v>
      </c>
      <c r="Q28" s="2">
        <f t="shared" si="6"/>
        <v>19054.273999999998</v>
      </c>
      <c r="R28">
        <f t="shared" si="7"/>
        <v>-0.08600000000296859</v>
      </c>
    </row>
    <row r="29" spans="1:18" ht="12.75">
      <c r="A29" t="s">
        <v>22</v>
      </c>
      <c r="C29" s="13">
        <v>42485.727</v>
      </c>
      <c r="D29" s="13" t="s">
        <v>24</v>
      </c>
      <c r="E29">
        <f t="shared" si="0"/>
        <v>4533.036514339934</v>
      </c>
      <c r="F29">
        <f t="shared" si="1"/>
        <v>4533</v>
      </c>
      <c r="G29">
        <f t="shared" si="2"/>
        <v>0.06776700000045821</v>
      </c>
      <c r="H29">
        <f t="shared" si="3"/>
        <v>0.06776700000045821</v>
      </c>
      <c r="O29">
        <f t="shared" si="4"/>
        <v>0.4396047787164405</v>
      </c>
      <c r="P29">
        <f t="shared" si="5"/>
        <v>-0.4903241054568612</v>
      </c>
      <c r="Q29" s="2">
        <f t="shared" si="6"/>
        <v>27467.227</v>
      </c>
      <c r="R29">
        <f t="shared" si="7"/>
        <v>0.06776700000045821</v>
      </c>
    </row>
    <row r="30" spans="1:18" ht="12.75">
      <c r="A30" t="s">
        <v>22</v>
      </c>
      <c r="C30" s="13">
        <v>44996.764</v>
      </c>
      <c r="D30" s="13" t="s">
        <v>24</v>
      </c>
      <c r="E30">
        <f t="shared" si="0"/>
        <v>5886.038102247912</v>
      </c>
      <c r="F30">
        <f t="shared" si="1"/>
        <v>5886</v>
      </c>
      <c r="G30">
        <f t="shared" si="2"/>
        <v>0.07071400000131689</v>
      </c>
      <c r="H30">
        <f t="shared" si="3"/>
        <v>0.07071400000131689</v>
      </c>
      <c r="O30">
        <f t="shared" si="4"/>
        <v>0.35476534037987495</v>
      </c>
      <c r="P30">
        <f t="shared" si="5"/>
        <v>-0.3360907013928748</v>
      </c>
      <c r="Q30" s="2">
        <f t="shared" si="6"/>
        <v>29978.264000000003</v>
      </c>
      <c r="R30">
        <f t="shared" si="7"/>
        <v>0.07071400000131689</v>
      </c>
    </row>
    <row r="31" spans="1:18" ht="12.75">
      <c r="A31" t="s">
        <v>22</v>
      </c>
      <c r="C31" s="13">
        <v>45289.892</v>
      </c>
      <c r="D31" s="13" t="s">
        <v>24</v>
      </c>
      <c r="E31">
        <f t="shared" si="0"/>
        <v>6043.981871877863</v>
      </c>
      <c r="F31">
        <f t="shared" si="1"/>
        <v>6044</v>
      </c>
      <c r="G31">
        <f t="shared" si="2"/>
        <v>-0.033644000002823304</v>
      </c>
      <c r="H31">
        <f t="shared" si="3"/>
        <v>-0.033644000002823304</v>
      </c>
      <c r="O31">
        <f t="shared" si="4"/>
        <v>0.3448580002045776</v>
      </c>
      <c r="P31">
        <f t="shared" si="5"/>
        <v>-0.3180797052050627</v>
      </c>
      <c r="Q31" s="2">
        <f t="shared" si="6"/>
        <v>30271.392</v>
      </c>
      <c r="R31">
        <f t="shared" si="7"/>
        <v>-0.033644000002823304</v>
      </c>
    </row>
    <row r="32" spans="1:18" ht="12.75">
      <c r="A32" t="s">
        <v>22</v>
      </c>
      <c r="C32" s="13">
        <v>45757.717</v>
      </c>
      <c r="D32" s="13" t="s">
        <v>24</v>
      </c>
      <c r="E32">
        <f t="shared" si="0"/>
        <v>6296.0562012736655</v>
      </c>
      <c r="F32">
        <f t="shared" si="1"/>
        <v>6296</v>
      </c>
      <c r="G32">
        <f t="shared" si="2"/>
        <v>0.10430400000041118</v>
      </c>
      <c r="H32">
        <f t="shared" si="3"/>
        <v>0.10430400000041118</v>
      </c>
      <c r="O32">
        <f t="shared" si="4"/>
        <v>0.3290564196718248</v>
      </c>
      <c r="P32">
        <f t="shared" si="5"/>
        <v>-0.28935330622196986</v>
      </c>
      <c r="Q32" s="2">
        <f t="shared" si="6"/>
        <v>30739.216999999997</v>
      </c>
      <c r="R32">
        <f t="shared" si="7"/>
        <v>0.10430400000041118</v>
      </c>
    </row>
    <row r="33" spans="1:18" ht="12.75">
      <c r="A33" t="s">
        <v>22</v>
      </c>
      <c r="C33" s="13">
        <v>46438.81</v>
      </c>
      <c r="D33" s="13" t="s">
        <v>24</v>
      </c>
      <c r="E33">
        <f t="shared" si="0"/>
        <v>6663.0439877989165</v>
      </c>
      <c r="F33">
        <f t="shared" si="1"/>
        <v>6663</v>
      </c>
      <c r="G33">
        <f t="shared" si="2"/>
        <v>0.08163699999568053</v>
      </c>
      <c r="H33">
        <f>+G33</f>
        <v>0.08163699999568053</v>
      </c>
      <c r="O33">
        <f t="shared" si="4"/>
        <v>0.30604380040388723</v>
      </c>
      <c r="P33">
        <f t="shared" si="5"/>
        <v>-0.24751763786167202</v>
      </c>
      <c r="Q33" s="2">
        <f t="shared" si="6"/>
        <v>31420.309999999998</v>
      </c>
      <c r="R33">
        <f t="shared" si="7"/>
        <v>0.08163699999568053</v>
      </c>
    </row>
    <row r="34" spans="1:18" ht="12.75">
      <c r="A34" t="s">
        <v>22</v>
      </c>
      <c r="C34" s="13">
        <v>46492.646</v>
      </c>
      <c r="D34" s="13" t="s">
        <v>24</v>
      </c>
      <c r="E34">
        <f t="shared" si="0"/>
        <v>6692.052000618567</v>
      </c>
      <c r="F34">
        <f t="shared" si="1"/>
        <v>6692</v>
      </c>
      <c r="G34">
        <f t="shared" si="2"/>
        <v>0.09650800000235904</v>
      </c>
      <c r="H34">
        <f>+G34</f>
        <v>0.09650800000235904</v>
      </c>
      <c r="O34">
        <f t="shared" si="4"/>
        <v>0.30422536454892757</v>
      </c>
      <c r="P34">
        <f t="shared" si="5"/>
        <v>-0.24421182210568115</v>
      </c>
      <c r="Q34" s="2">
        <f t="shared" si="6"/>
        <v>31474.146</v>
      </c>
      <c r="R34">
        <f t="shared" si="7"/>
        <v>0.09650800000235904</v>
      </c>
    </row>
    <row r="35" spans="1:18" ht="12.75">
      <c r="A35" t="s">
        <v>22</v>
      </c>
      <c r="C35" s="13">
        <v>46878.712</v>
      </c>
      <c r="D35" s="13" t="s">
        <v>24</v>
      </c>
      <c r="E35">
        <f t="shared" si="0"/>
        <v>6900.072794831189</v>
      </c>
      <c r="F35">
        <f t="shared" si="1"/>
        <v>6900</v>
      </c>
      <c r="G35">
        <f t="shared" si="2"/>
        <v>0.13509999999951106</v>
      </c>
      <c r="H35">
        <f>+G35</f>
        <v>0.13509999999951106</v>
      </c>
      <c r="O35">
        <f t="shared" si="4"/>
        <v>0.2911827901409412</v>
      </c>
      <c r="P35">
        <f t="shared" si="5"/>
        <v>-0.22050114357995376</v>
      </c>
      <c r="Q35" s="2">
        <f t="shared" si="6"/>
        <v>31860.212</v>
      </c>
      <c r="R35">
        <f t="shared" si="7"/>
        <v>0.13509999999951106</v>
      </c>
    </row>
    <row r="36" spans="1:18" ht="12.75">
      <c r="A36" t="s">
        <v>22</v>
      </c>
      <c r="C36" s="13">
        <v>47264.629</v>
      </c>
      <c r="D36" s="13" t="s">
        <v>24</v>
      </c>
      <c r="E36">
        <f t="shared" si="0"/>
        <v>7108.013304588984</v>
      </c>
      <c r="F36">
        <f t="shared" si="1"/>
        <v>7108</v>
      </c>
      <c r="G36">
        <f t="shared" si="2"/>
        <v>0.024691999999049585</v>
      </c>
      <c r="H36">
        <f>+G36</f>
        <v>0.024691999999049585</v>
      </c>
      <c r="O36">
        <f t="shared" si="4"/>
        <v>0.2781402157329547</v>
      </c>
      <c r="P36">
        <f t="shared" si="5"/>
        <v>-0.19679046505422637</v>
      </c>
      <c r="Q36" s="2">
        <f t="shared" si="6"/>
        <v>32246.129</v>
      </c>
      <c r="R36">
        <f t="shared" si="7"/>
        <v>0.024691999999049585</v>
      </c>
    </row>
    <row r="37" spans="1:18" ht="12.75">
      <c r="A37" t="s">
        <v>22</v>
      </c>
      <c r="B37" s="3"/>
      <c r="C37" s="13">
        <v>49801.651</v>
      </c>
      <c r="D37" s="13" t="s">
        <v>24</v>
      </c>
      <c r="E37">
        <f t="shared" si="0"/>
        <v>8475.01617812588</v>
      </c>
      <c r="F37">
        <f t="shared" si="1"/>
        <v>8475</v>
      </c>
      <c r="G37">
        <f t="shared" si="2"/>
        <v>0.030025000000023283</v>
      </c>
      <c r="H37">
        <f>+G37</f>
        <v>0.030025000000023283</v>
      </c>
      <c r="O37">
        <f t="shared" si="4"/>
        <v>0.19242291181123627</v>
      </c>
      <c r="P37">
        <f t="shared" si="5"/>
        <v>-0.04096114993562372</v>
      </c>
      <c r="Q37" s="2">
        <f t="shared" si="6"/>
        <v>34783.151</v>
      </c>
      <c r="R37">
        <f t="shared" si="7"/>
        <v>0.030025000000023283</v>
      </c>
    </row>
    <row r="38" spans="1:18" ht="12.75">
      <c r="A38" t="s">
        <v>28</v>
      </c>
      <c r="B38" s="3" t="s">
        <v>26</v>
      </c>
      <c r="C38" s="13">
        <v>51551.802</v>
      </c>
      <c r="D38" s="13">
        <v>0.003</v>
      </c>
      <c r="E38">
        <f t="shared" si="0"/>
        <v>9418.035768071682</v>
      </c>
      <c r="F38">
        <f t="shared" si="1"/>
        <v>9418</v>
      </c>
      <c r="G38">
        <f t="shared" si="2"/>
        <v>0.06638199999724748</v>
      </c>
      <c r="I38">
        <f>+G38</f>
        <v>0.06638199999724748</v>
      </c>
      <c r="O38">
        <f t="shared" si="4"/>
        <v>0.13329239418272087</v>
      </c>
      <c r="P38">
        <f t="shared" si="5"/>
        <v>0.0665348589574577</v>
      </c>
      <c r="Q38" s="2">
        <f t="shared" si="6"/>
        <v>36533.302</v>
      </c>
      <c r="R38">
        <f t="shared" si="7"/>
        <v>0.06638199999724748</v>
      </c>
    </row>
    <row r="39" spans="1:18" ht="12.75">
      <c r="A39" t="s">
        <v>28</v>
      </c>
      <c r="B39" s="3" t="s">
        <v>26</v>
      </c>
      <c r="C39" s="13">
        <v>51603.7691</v>
      </c>
      <c r="D39" s="13">
        <v>0.0001</v>
      </c>
      <c r="E39">
        <f t="shared" si="0"/>
        <v>9446.036776746172</v>
      </c>
      <c r="F39">
        <f t="shared" si="1"/>
        <v>9446</v>
      </c>
      <c r="G39">
        <f t="shared" si="2"/>
        <v>0.0682539999979781</v>
      </c>
      <c r="I39">
        <f>+G39</f>
        <v>0.0682539999979781</v>
      </c>
      <c r="O39">
        <f t="shared" si="4"/>
        <v>0.13153666301241507</v>
      </c>
      <c r="P39">
        <f t="shared" si="5"/>
        <v>0.06972668106669011</v>
      </c>
      <c r="Q39" s="2">
        <f t="shared" si="6"/>
        <v>36585.2691</v>
      </c>
      <c r="R39">
        <f t="shared" si="7"/>
        <v>0.0682539999979781</v>
      </c>
    </row>
    <row r="40" spans="1:18" ht="12.75">
      <c r="A40" t="s">
        <v>28</v>
      </c>
      <c r="B40" s="3" t="s">
        <v>26</v>
      </c>
      <c r="C40" s="13">
        <v>51629.7502</v>
      </c>
      <c r="D40" s="13">
        <v>0.0002</v>
      </c>
      <c r="E40">
        <f t="shared" si="0"/>
        <v>9460.0359609699</v>
      </c>
      <c r="F40">
        <f t="shared" si="1"/>
        <v>9460</v>
      </c>
      <c r="G40">
        <f t="shared" si="2"/>
        <v>0.06674000000202795</v>
      </c>
      <c r="I40">
        <f>+G40</f>
        <v>0.06674000000202795</v>
      </c>
      <c r="O40">
        <f t="shared" si="4"/>
        <v>0.13065879742726205</v>
      </c>
      <c r="P40">
        <f t="shared" si="5"/>
        <v>0.07132259212130654</v>
      </c>
      <c r="Q40" s="2">
        <f t="shared" si="6"/>
        <v>36611.2502</v>
      </c>
      <c r="R40">
        <f t="shared" si="7"/>
        <v>0.06674000000202795</v>
      </c>
    </row>
    <row r="41" spans="1:19" ht="12.75">
      <c r="A41" t="s">
        <v>28</v>
      </c>
      <c r="B41" s="3" t="s">
        <v>27</v>
      </c>
      <c r="C41" s="13">
        <v>51656.667</v>
      </c>
      <c r="D41" s="13">
        <v>0.002</v>
      </c>
      <c r="E41">
        <f t="shared" si="0"/>
        <v>9474.539320793512</v>
      </c>
      <c r="F41">
        <f t="shared" si="1"/>
        <v>9474.5</v>
      </c>
      <c r="G41">
        <f t="shared" si="2"/>
        <v>0.07297549999930197</v>
      </c>
      <c r="I41">
        <f>+G41</f>
        <v>0.07297549999930197</v>
      </c>
      <c r="O41">
        <f t="shared" si="4"/>
        <v>0.12974957949978227</v>
      </c>
      <c r="P41">
        <f t="shared" si="5"/>
        <v>0.07297549999930197</v>
      </c>
      <c r="Q41" s="2">
        <f t="shared" si="6"/>
        <v>36638.167</v>
      </c>
      <c r="S41">
        <f>G41</f>
        <v>0.07297549999930197</v>
      </c>
    </row>
    <row r="42" spans="1:18" ht="12.75">
      <c r="A42" t="s">
        <v>25</v>
      </c>
      <c r="B42" s="3"/>
      <c r="C42" s="13">
        <v>52368.408</v>
      </c>
      <c r="D42" s="14"/>
      <c r="E42">
        <f t="shared" si="0"/>
        <v>9858.040919208515</v>
      </c>
      <c r="F42">
        <f t="shared" si="1"/>
        <v>9858</v>
      </c>
      <c r="G42">
        <f t="shared" si="2"/>
        <v>0.07594200000312412</v>
      </c>
      <c r="N42">
        <f>+G42</f>
        <v>0.07594200000312412</v>
      </c>
      <c r="O42">
        <f t="shared" si="4"/>
        <v>0.10570233293505726</v>
      </c>
      <c r="P42">
        <f t="shared" si="5"/>
        <v>0.11669206353111172</v>
      </c>
      <c r="Q42" s="2">
        <f t="shared" si="6"/>
        <v>37349.908</v>
      </c>
      <c r="R42">
        <f t="shared" si="7"/>
        <v>0.07594200000312412</v>
      </c>
    </row>
    <row r="43" spans="1:18" ht="12.75">
      <c r="A43" s="29" t="s">
        <v>40</v>
      </c>
      <c r="B43" s="28" t="s">
        <v>26</v>
      </c>
      <c r="C43" s="29">
        <v>52691.315</v>
      </c>
      <c r="D43" s="29">
        <v>0.008</v>
      </c>
      <c r="E43">
        <f t="shared" si="0"/>
        <v>10032.030264545361</v>
      </c>
      <c r="F43">
        <f t="shared" si="1"/>
        <v>10032</v>
      </c>
      <c r="G43">
        <f t="shared" si="2"/>
        <v>0.05616800000279909</v>
      </c>
      <c r="H43">
        <f>+G43</f>
        <v>0.05616800000279909</v>
      </c>
      <c r="O43">
        <f t="shared" si="4"/>
        <v>0.09479171780529938</v>
      </c>
      <c r="P43">
        <f t="shared" si="5"/>
        <v>0.13652695806705673</v>
      </c>
      <c r="Q43" s="2">
        <f t="shared" si="6"/>
        <v>37672.815</v>
      </c>
      <c r="R43">
        <f t="shared" si="7"/>
        <v>0.05616800000279909</v>
      </c>
    </row>
    <row r="44" spans="1:18" ht="12.75">
      <c r="A44" s="11" t="s">
        <v>30</v>
      </c>
      <c r="B44" s="28" t="s">
        <v>26</v>
      </c>
      <c r="C44" s="29">
        <v>53038.3828</v>
      </c>
      <c r="D44" s="31">
        <v>0.0002</v>
      </c>
      <c r="E44">
        <f t="shared" si="0"/>
        <v>10219.03797670242</v>
      </c>
      <c r="F44">
        <f t="shared" si="1"/>
        <v>10219</v>
      </c>
      <c r="G44">
        <f t="shared" si="2"/>
        <v>0.07048099999519764</v>
      </c>
      <c r="J44">
        <f>+G44</f>
        <v>0.07048099999519764</v>
      </c>
      <c r="O44">
        <f t="shared" si="4"/>
        <v>0.08306594177504245</v>
      </c>
      <c r="P44">
        <f t="shared" si="5"/>
        <v>0.1578437700108597</v>
      </c>
      <c r="Q44" s="2">
        <f t="shared" si="6"/>
        <v>38019.8828</v>
      </c>
      <c r="R44">
        <f t="shared" si="7"/>
        <v>0.07048099999519764</v>
      </c>
    </row>
    <row r="45" spans="1:18" ht="12.75">
      <c r="A45" s="11" t="s">
        <v>31</v>
      </c>
      <c r="B45" s="32" t="s">
        <v>26</v>
      </c>
      <c r="C45" s="29">
        <v>53049.547</v>
      </c>
      <c r="D45" s="33">
        <v>0.009</v>
      </c>
      <c r="E45" s="34">
        <f t="shared" si="0"/>
        <v>10225.05349153861</v>
      </c>
      <c r="F45">
        <f t="shared" si="1"/>
        <v>10225</v>
      </c>
      <c r="G45">
        <f t="shared" si="2"/>
        <v>0.09927499999321299</v>
      </c>
      <c r="H45">
        <f>+G45</f>
        <v>0.09927499999321299</v>
      </c>
      <c r="O45">
        <f t="shared" si="4"/>
        <v>0.08268971366711975</v>
      </c>
      <c r="P45">
        <f t="shared" si="5"/>
        <v>0.15852773189140956</v>
      </c>
      <c r="Q45" s="2">
        <f t="shared" si="6"/>
        <v>38031.047</v>
      </c>
      <c r="R45">
        <f t="shared" si="7"/>
        <v>0.09927499999321299</v>
      </c>
    </row>
    <row r="46" spans="1:18" ht="12.75">
      <c r="A46" s="11" t="s">
        <v>30</v>
      </c>
      <c r="B46" s="28"/>
      <c r="C46" s="29">
        <v>53157.1601</v>
      </c>
      <c r="D46" s="29">
        <v>0.001</v>
      </c>
      <c r="E46" s="34">
        <f t="shared" si="0"/>
        <v>10283.03778057127</v>
      </c>
      <c r="F46">
        <f t="shared" si="1"/>
        <v>10283</v>
      </c>
      <c r="G46">
        <f t="shared" si="2"/>
        <v>0.07011700000293786</v>
      </c>
      <c r="J46">
        <f aca="true" t="shared" si="8" ref="J46:J51">+G46</f>
        <v>0.07011700000293786</v>
      </c>
      <c r="O46">
        <f t="shared" si="4"/>
        <v>0.07905284195720041</v>
      </c>
      <c r="P46">
        <f t="shared" si="5"/>
        <v>0.1651393634033913</v>
      </c>
      <c r="Q46" s="2">
        <f t="shared" si="6"/>
        <v>38138.6601</v>
      </c>
      <c r="R46">
        <f t="shared" si="7"/>
        <v>0.07011700000293786</v>
      </c>
    </row>
    <row r="47" spans="1:18" ht="12.75">
      <c r="A47" s="11" t="s">
        <v>47</v>
      </c>
      <c r="B47" s="32" t="s">
        <v>26</v>
      </c>
      <c r="C47" s="11">
        <v>53409.575</v>
      </c>
      <c r="D47" s="11">
        <v>0.007</v>
      </c>
      <c r="E47" s="34">
        <f t="shared" si="0"/>
        <v>10419.044442564553</v>
      </c>
      <c r="F47">
        <f t="shared" si="1"/>
        <v>10419</v>
      </c>
      <c r="G47">
        <f t="shared" si="2"/>
        <v>0.08248099999764236</v>
      </c>
      <c r="J47">
        <f t="shared" si="8"/>
        <v>0.08248099999764236</v>
      </c>
      <c r="O47">
        <f t="shared" si="4"/>
        <v>0.07052500484428625</v>
      </c>
      <c r="P47">
        <f t="shared" si="5"/>
        <v>0.18064249936252086</v>
      </c>
      <c r="Q47" s="2">
        <f t="shared" si="6"/>
        <v>38391.075</v>
      </c>
      <c r="R47">
        <f t="shared" si="7"/>
        <v>0.08248099999764236</v>
      </c>
    </row>
    <row r="48" spans="1:18" ht="12.75">
      <c r="A48" s="29" t="s">
        <v>41</v>
      </c>
      <c r="B48" s="28" t="s">
        <v>26</v>
      </c>
      <c r="C48" s="29">
        <v>54860.825</v>
      </c>
      <c r="D48" s="29">
        <v>0.0008</v>
      </c>
      <c r="E48" s="34">
        <f t="shared" si="0"/>
        <v>11201.009644372192</v>
      </c>
      <c r="F48">
        <f t="shared" si="1"/>
        <v>11201</v>
      </c>
      <c r="G48">
        <f t="shared" si="2"/>
        <v>0.017898999998578802</v>
      </c>
      <c r="J48">
        <f t="shared" si="8"/>
        <v>0.017898999998578802</v>
      </c>
      <c r="O48">
        <f t="shared" si="4"/>
        <v>0.02148994144502958</v>
      </c>
      <c r="P48">
        <f t="shared" si="5"/>
        <v>0.269785531127515</v>
      </c>
      <c r="Q48" s="2">
        <f t="shared" si="6"/>
        <v>39842.325</v>
      </c>
      <c r="R48">
        <f t="shared" si="7"/>
        <v>0.017898999998578802</v>
      </c>
    </row>
    <row r="49" spans="1:18" ht="12.75">
      <c r="A49" s="11" t="s">
        <v>45</v>
      </c>
      <c r="B49" s="32" t="s">
        <v>26</v>
      </c>
      <c r="C49" s="11">
        <v>54942.4844</v>
      </c>
      <c r="D49" s="11">
        <v>0.0004</v>
      </c>
      <c r="E49" s="34">
        <f t="shared" si="0"/>
        <v>11245.009512899665</v>
      </c>
      <c r="F49">
        <f t="shared" si="1"/>
        <v>11245</v>
      </c>
      <c r="G49">
        <f t="shared" si="2"/>
        <v>0.01765500000328757</v>
      </c>
      <c r="J49">
        <f t="shared" si="8"/>
        <v>0.01765500000328757</v>
      </c>
      <c r="O49">
        <f t="shared" si="4"/>
        <v>0.018730935320263264</v>
      </c>
      <c r="P49">
        <f t="shared" si="5"/>
        <v>0.27480125158488056</v>
      </c>
      <c r="Q49" s="2">
        <f t="shared" si="6"/>
        <v>39923.9844</v>
      </c>
      <c r="R49">
        <f t="shared" si="7"/>
        <v>0.01765500000328757</v>
      </c>
    </row>
    <row r="50" spans="1:18" ht="12.75">
      <c r="A50" s="11" t="s">
        <v>42</v>
      </c>
      <c r="B50" s="32" t="s">
        <v>26</v>
      </c>
      <c r="C50" s="11">
        <v>55259.8273</v>
      </c>
      <c r="D50" s="11">
        <v>0.001</v>
      </c>
      <c r="E50" s="34">
        <f t="shared" si="0"/>
        <v>11416.000799611615</v>
      </c>
      <c r="F50">
        <f t="shared" si="1"/>
        <v>11416</v>
      </c>
      <c r="G50">
        <f t="shared" si="2"/>
        <v>0.0014840000003459863</v>
      </c>
      <c r="J50">
        <f t="shared" si="8"/>
        <v>0.0014840000003459863</v>
      </c>
      <c r="O50">
        <f t="shared" si="4"/>
        <v>0.008008434244466733</v>
      </c>
      <c r="P50">
        <f t="shared" si="5"/>
        <v>0.2942941651805506</v>
      </c>
      <c r="Q50" s="2">
        <f t="shared" si="6"/>
        <v>40241.3273</v>
      </c>
      <c r="R50">
        <f t="shared" si="7"/>
        <v>0.0014840000003459863</v>
      </c>
    </row>
    <row r="51" spans="1:18" ht="12.75">
      <c r="A51" s="11" t="s">
        <v>46</v>
      </c>
      <c r="B51" s="32" t="s">
        <v>26</v>
      </c>
      <c r="C51" s="11">
        <v>55660.6883</v>
      </c>
      <c r="D51" s="11">
        <v>0.0003</v>
      </c>
      <c r="E51" s="34">
        <f t="shared" si="0"/>
        <v>11631.993463013383</v>
      </c>
      <c r="F51">
        <f t="shared" si="1"/>
        <v>11632</v>
      </c>
      <c r="G51">
        <f t="shared" si="2"/>
        <v>-0.012131999996199738</v>
      </c>
      <c r="J51">
        <f t="shared" si="8"/>
        <v>-0.012131999996199738</v>
      </c>
      <c r="O51">
        <f t="shared" si="4"/>
        <v>-0.005535777640749973</v>
      </c>
      <c r="P51">
        <f t="shared" si="5"/>
        <v>0.31891679288034447</v>
      </c>
      <c r="Q51" s="2">
        <f t="shared" si="6"/>
        <v>40642.1883</v>
      </c>
      <c r="R51">
        <f t="shared" si="7"/>
        <v>-0.012131999996199738</v>
      </c>
    </row>
    <row r="52" spans="1:18" ht="12.75">
      <c r="A52" s="35" t="s">
        <v>48</v>
      </c>
      <c r="B52" s="36" t="s">
        <v>26</v>
      </c>
      <c r="C52" s="35">
        <v>55953.9111</v>
      </c>
      <c r="D52" s="35">
        <v>0.0005</v>
      </c>
      <c r="E52" s="34">
        <f>+(C52-C$7)/C$8</f>
        <v>11789.988312954192</v>
      </c>
      <c r="F52">
        <f t="shared" si="1"/>
        <v>11790</v>
      </c>
      <c r="G52">
        <f>+C52-(C$7+F52*C$8)</f>
        <v>-0.02169000000867527</v>
      </c>
      <c r="J52">
        <f>+G52</f>
        <v>-0.02169000000867527</v>
      </c>
      <c r="O52">
        <f>+C$11+C$12*$F52</f>
        <v>-0.015443117816047347</v>
      </c>
      <c r="P52">
        <f t="shared" si="5"/>
        <v>0.33692778906815657</v>
      </c>
      <c r="Q52" s="2">
        <f>+C52-15018.5</f>
        <v>40935.4111</v>
      </c>
      <c r="R52">
        <f t="shared" si="7"/>
        <v>-0.02169000000867527</v>
      </c>
    </row>
    <row r="53" spans="1:19" ht="12.75">
      <c r="A53" s="35" t="s">
        <v>48</v>
      </c>
      <c r="B53" s="36" t="s">
        <v>26</v>
      </c>
      <c r="C53" s="35">
        <v>56038.7184</v>
      </c>
      <c r="D53" s="35">
        <v>0.0003</v>
      </c>
      <c r="E53" s="34">
        <f>+(C53-C$7)/C$8</f>
        <v>11835.684338765914</v>
      </c>
      <c r="F53">
        <f t="shared" si="1"/>
        <v>11835.5</v>
      </c>
      <c r="G53">
        <f>+C53-(C$7+F53*C$8)</f>
        <v>0.34211449999565957</v>
      </c>
      <c r="J53">
        <f>+G53</f>
        <v>0.34211449999565957</v>
      </c>
      <c r="O53">
        <f>+C$11+C$12*$F53</f>
        <v>-0.018296180967794395</v>
      </c>
      <c r="P53">
        <f t="shared" si="5"/>
        <v>0.34211449999565957</v>
      </c>
      <c r="Q53" s="2">
        <f>+C53-15018.5</f>
        <v>41020.2184</v>
      </c>
      <c r="S53">
        <f>G53</f>
        <v>0.34211449999565957</v>
      </c>
    </row>
    <row r="54" spans="1:18" ht="12.75">
      <c r="A54" s="43" t="s">
        <v>59</v>
      </c>
      <c r="B54" s="44" t="s">
        <v>26</v>
      </c>
      <c r="C54" s="43">
        <v>56744.5178</v>
      </c>
      <c r="D54" s="43">
        <v>0.0029</v>
      </c>
      <c r="E54" s="34">
        <f>+(C54-C$7)/C$8</f>
        <v>12215.984473309729</v>
      </c>
      <c r="F54">
        <f t="shared" si="1"/>
        <v>12216</v>
      </c>
      <c r="G54">
        <f>+C54-(C$7+F54*C$8)</f>
        <v>-0.02881599999818718</v>
      </c>
      <c r="J54">
        <f>+G54</f>
        <v>-0.02881599999818718</v>
      </c>
      <c r="O54">
        <f>+C$11+C$12*$F54</f>
        <v>-0.042155313478558054</v>
      </c>
      <c r="P54">
        <f>+D$11+D$12*$F54</f>
        <v>0.3854890825871944</v>
      </c>
      <c r="Q54" s="2">
        <f>+C54-15018.5</f>
        <v>41726.0178</v>
      </c>
      <c r="R54">
        <f>G54</f>
        <v>-0.02881599999818718</v>
      </c>
    </row>
    <row r="55" spans="1:18" ht="12.75">
      <c r="A55" s="58" t="s">
        <v>154</v>
      </c>
      <c r="B55" s="60" t="s">
        <v>26</v>
      </c>
      <c r="C55" s="59">
        <v>54562.0423</v>
      </c>
      <c r="D55" s="59" t="s">
        <v>69</v>
      </c>
      <c r="E55" s="34">
        <f>+(C55-C$7)/C$8</f>
        <v>11040.018998858237</v>
      </c>
      <c r="F55">
        <f t="shared" si="1"/>
        <v>11040</v>
      </c>
      <c r="G55">
        <f>+C55-(C$7+F55*C$8)</f>
        <v>0.035260000004200265</v>
      </c>
      <c r="K55">
        <f>+G55</f>
        <v>0.035260000004200265</v>
      </c>
      <c r="O55">
        <f>+C$11+C$12*$F55</f>
        <v>0.03158539567428831</v>
      </c>
      <c r="P55">
        <f>+D$11+D$12*$F55</f>
        <v>0.251432553999428</v>
      </c>
      <c r="Q55" s="2">
        <f>+C55-15018.5</f>
        <v>39543.5423</v>
      </c>
      <c r="R55">
        <f>G55</f>
        <v>0.035260000004200265</v>
      </c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  <row r="1324" spans="3:4" ht="12.75">
      <c r="C1324" s="13"/>
      <c r="D1324" s="13"/>
    </row>
    <row r="1325" spans="3:4" ht="12.75">
      <c r="C1325" s="13"/>
      <c r="D1325" s="13"/>
    </row>
    <row r="1326" spans="3:4" ht="12.75">
      <c r="C1326" s="13"/>
      <c r="D1326" s="13"/>
    </row>
    <row r="1327" spans="3:4" ht="12.75">
      <c r="C1327" s="13"/>
      <c r="D1327" s="13"/>
    </row>
    <row r="1328" spans="3:4" ht="12.75">
      <c r="C1328" s="13"/>
      <c r="D1328" s="13"/>
    </row>
    <row r="1329" spans="3:4" ht="12.75">
      <c r="C1329" s="13"/>
      <c r="D1329" s="13"/>
    </row>
    <row r="1330" spans="3:4" ht="12.75">
      <c r="C1330" s="13"/>
      <c r="D1330" s="13"/>
    </row>
    <row r="1331" spans="3:4" ht="12.75">
      <c r="C1331" s="13"/>
      <c r="D1331" s="13"/>
    </row>
    <row r="1332" spans="3:4" ht="12.75">
      <c r="C1332" s="13"/>
      <c r="D1332" s="13"/>
    </row>
    <row r="1333" spans="3:4" ht="12.75">
      <c r="C1333" s="13"/>
      <c r="D1333" s="13"/>
    </row>
    <row r="1334" spans="3:4" ht="12.75">
      <c r="C1334" s="13"/>
      <c r="D1334" s="13"/>
    </row>
    <row r="1335" spans="3:4" ht="12.75">
      <c r="C1335" s="13"/>
      <c r="D1335" s="13"/>
    </row>
    <row r="1336" spans="3:4" ht="12.75">
      <c r="C1336" s="13"/>
      <c r="D1336" s="13"/>
    </row>
    <row r="1337" spans="3:4" ht="12.75">
      <c r="C1337" s="13"/>
      <c r="D1337" s="13"/>
    </row>
    <row r="1338" spans="3:4" ht="12.75">
      <c r="C1338" s="13"/>
      <c r="D1338" s="13"/>
    </row>
    <row r="1339" spans="3:4" ht="12.75">
      <c r="C1339" s="13"/>
      <c r="D1339" s="13"/>
    </row>
    <row r="1340" spans="3:4" ht="12.75">
      <c r="C1340" s="13"/>
      <c r="D1340" s="13"/>
    </row>
    <row r="1341" spans="3:4" ht="12.75">
      <c r="C1341" s="13"/>
      <c r="D1341" s="13"/>
    </row>
    <row r="1342" spans="3:4" ht="12.75">
      <c r="C1342" s="13"/>
      <c r="D1342" s="13"/>
    </row>
    <row r="1343" spans="3:4" ht="12.75">
      <c r="C1343" s="13"/>
      <c r="D1343" s="13"/>
    </row>
    <row r="1344" spans="3:4" ht="12.75">
      <c r="C1344" s="13"/>
      <c r="D1344" s="13"/>
    </row>
    <row r="1345" spans="3:4" ht="12.75">
      <c r="C1345" s="13"/>
      <c r="D1345" s="13"/>
    </row>
    <row r="1346" spans="3:4" ht="12.75">
      <c r="C1346" s="13"/>
      <c r="D1346" s="13"/>
    </row>
    <row r="1347" spans="3:4" ht="12.75">
      <c r="C1347" s="13"/>
      <c r="D1347" s="13"/>
    </row>
    <row r="1348" spans="3:4" ht="12.75">
      <c r="C1348" s="13"/>
      <c r="D1348" s="13"/>
    </row>
    <row r="1349" spans="3:4" ht="12.75">
      <c r="C1349" s="13"/>
      <c r="D1349" s="13"/>
    </row>
    <row r="1350" spans="3:4" ht="12.75">
      <c r="C1350" s="13"/>
      <c r="D1350" s="13"/>
    </row>
    <row r="1351" spans="3:4" ht="12.75">
      <c r="C1351" s="13"/>
      <c r="D1351" s="13"/>
    </row>
    <row r="1352" spans="3:4" ht="12.75">
      <c r="C1352" s="13"/>
      <c r="D1352" s="13"/>
    </row>
    <row r="1353" spans="3:4" ht="12.75">
      <c r="C1353" s="13"/>
      <c r="D1353" s="13"/>
    </row>
    <row r="1354" spans="3:4" ht="12.75">
      <c r="C1354" s="13"/>
      <c r="D1354" s="13"/>
    </row>
    <row r="1355" spans="3:4" ht="12.75">
      <c r="C1355" s="13"/>
      <c r="D1355" s="13"/>
    </row>
    <row r="1356" spans="3:4" ht="12.75">
      <c r="C1356" s="13"/>
      <c r="D1356" s="13"/>
    </row>
    <row r="1357" spans="3:4" ht="12.75">
      <c r="C1357" s="13"/>
      <c r="D1357" s="13"/>
    </row>
    <row r="1358" spans="3:4" ht="12.75">
      <c r="C1358" s="13"/>
      <c r="D1358" s="13"/>
    </row>
    <row r="1359" spans="3:4" ht="12.75">
      <c r="C1359" s="13"/>
      <c r="D1359" s="13"/>
    </row>
    <row r="1360" spans="3:4" ht="12.75">
      <c r="C1360" s="13"/>
      <c r="D1360" s="13"/>
    </row>
    <row r="1361" spans="3:4" ht="12.75">
      <c r="C1361" s="13"/>
      <c r="D1361" s="13"/>
    </row>
    <row r="1362" spans="3:4" ht="12.75">
      <c r="C1362" s="13"/>
      <c r="D1362" s="13"/>
    </row>
    <row r="1363" spans="3:4" ht="12.75">
      <c r="C1363" s="13"/>
      <c r="D1363" s="13"/>
    </row>
    <row r="1364" spans="3:4" ht="12.75">
      <c r="C1364" s="13"/>
      <c r="D1364" s="13"/>
    </row>
    <row r="1365" spans="3:4" ht="12.75">
      <c r="C1365" s="13"/>
      <c r="D1365" s="13"/>
    </row>
    <row r="1366" spans="3:4" ht="12.75">
      <c r="C1366" s="13"/>
      <c r="D1366" s="13"/>
    </row>
    <row r="1367" spans="3:4" ht="12.75">
      <c r="C1367" s="13"/>
      <c r="D1367" s="13"/>
    </row>
    <row r="1368" spans="3:4" ht="12.75">
      <c r="C1368" s="13"/>
      <c r="D1368" s="13"/>
    </row>
    <row r="1369" spans="3:4" ht="12.75">
      <c r="C1369" s="13"/>
      <c r="D1369" s="13"/>
    </row>
    <row r="1370" spans="3:4" ht="12.75">
      <c r="C1370" s="13"/>
      <c r="D1370" s="13"/>
    </row>
    <row r="1371" spans="3:4" ht="12.75">
      <c r="C1371" s="13"/>
      <c r="D1371" s="13"/>
    </row>
    <row r="1372" spans="3:4" ht="12.75">
      <c r="C1372" s="13"/>
      <c r="D1372" s="13"/>
    </row>
    <row r="1373" spans="3:4" ht="12.75">
      <c r="C1373" s="13"/>
      <c r="D1373" s="13"/>
    </row>
    <row r="1374" spans="3:4" ht="12.75">
      <c r="C1374" s="13"/>
      <c r="D1374" s="13"/>
    </row>
    <row r="1375" spans="3:4" ht="12.75">
      <c r="C1375" s="13"/>
      <c r="D1375" s="13"/>
    </row>
    <row r="1376" spans="3:4" ht="12.75">
      <c r="C1376" s="13"/>
      <c r="D1376" s="13"/>
    </row>
    <row r="1377" spans="3:4" ht="12.75">
      <c r="C1377" s="13"/>
      <c r="D1377" s="13"/>
    </row>
    <row r="1378" spans="3:4" ht="12.75">
      <c r="C1378" s="13"/>
      <c r="D1378" s="13"/>
    </row>
    <row r="1379" spans="3:4" ht="12.75">
      <c r="C1379" s="13"/>
      <c r="D1379" s="13"/>
    </row>
    <row r="1380" spans="3:4" ht="12.75">
      <c r="C1380" s="13"/>
      <c r="D1380" s="13"/>
    </row>
    <row r="1381" spans="3:4" ht="12.75">
      <c r="C1381" s="13"/>
      <c r="D1381" s="13"/>
    </row>
    <row r="1382" spans="3:4" ht="12.75">
      <c r="C1382" s="13"/>
      <c r="D1382" s="13"/>
    </row>
    <row r="1383" spans="3:4" ht="12.75">
      <c r="C1383" s="13"/>
      <c r="D1383" s="13"/>
    </row>
    <row r="1384" spans="3:4" ht="12.75">
      <c r="C1384" s="13"/>
      <c r="D1384" s="13"/>
    </row>
    <row r="1385" spans="3:4" ht="12.75">
      <c r="C1385" s="13"/>
      <c r="D1385" s="13"/>
    </row>
    <row r="1386" spans="3:4" ht="12.75">
      <c r="C1386" s="13"/>
      <c r="D1386" s="13"/>
    </row>
    <row r="1387" spans="3:4" ht="12.75">
      <c r="C1387" s="13"/>
      <c r="D1387" s="13"/>
    </row>
    <row r="1388" spans="3:4" ht="12.75">
      <c r="C1388" s="13"/>
      <c r="D1388" s="13"/>
    </row>
    <row r="1389" spans="3:4" ht="12.75">
      <c r="C1389" s="13"/>
      <c r="D1389" s="13"/>
    </row>
    <row r="1390" spans="3:4" ht="12.75">
      <c r="C1390" s="13"/>
      <c r="D1390" s="13"/>
    </row>
    <row r="1391" spans="3:4" ht="12.75">
      <c r="C1391" s="13"/>
      <c r="D1391" s="13"/>
    </row>
    <row r="1392" spans="3:4" ht="12.75">
      <c r="C1392" s="13"/>
      <c r="D1392" s="13"/>
    </row>
    <row r="1393" spans="3:4" ht="12.75">
      <c r="C1393" s="13"/>
      <c r="D1393" s="13"/>
    </row>
    <row r="1394" spans="3:4" ht="12.75">
      <c r="C1394" s="13"/>
      <c r="D1394" s="13"/>
    </row>
    <row r="1395" spans="3:4" ht="12.75">
      <c r="C1395" s="13"/>
      <c r="D1395" s="13"/>
    </row>
    <row r="1396" spans="3:4" ht="12.75">
      <c r="C1396" s="13"/>
      <c r="D1396" s="13"/>
    </row>
    <row r="1397" spans="3:4" ht="12.75">
      <c r="C1397" s="13"/>
      <c r="D1397" s="13"/>
    </row>
    <row r="1398" spans="3:4" ht="12.75">
      <c r="C1398" s="13"/>
      <c r="D1398" s="13"/>
    </row>
    <row r="1399" spans="3:4" ht="12.75">
      <c r="C1399" s="13"/>
      <c r="D1399" s="13"/>
    </row>
    <row r="1400" spans="3:4" ht="12.75">
      <c r="C1400" s="13"/>
      <c r="D1400" s="13"/>
    </row>
    <row r="1401" spans="3:4" ht="12.75">
      <c r="C1401" s="13"/>
      <c r="D1401" s="13"/>
    </row>
    <row r="1402" spans="3:4" ht="12.75">
      <c r="C1402" s="13"/>
      <c r="D1402" s="13"/>
    </row>
    <row r="1403" spans="3:4" ht="12.75">
      <c r="C1403" s="13"/>
      <c r="D1403" s="13"/>
    </row>
    <row r="1404" spans="3:4" ht="12.75">
      <c r="C1404" s="13"/>
      <c r="D1404" s="13"/>
    </row>
    <row r="1405" spans="3:4" ht="12.75">
      <c r="C1405" s="13"/>
      <c r="D1405" s="13"/>
    </row>
    <row r="1406" spans="3:4" ht="12.75">
      <c r="C1406" s="13"/>
      <c r="D1406" s="13"/>
    </row>
    <row r="1407" spans="3:4" ht="12.75">
      <c r="C1407" s="13"/>
      <c r="D1407" s="13"/>
    </row>
    <row r="1408" spans="3:4" ht="12.75">
      <c r="C1408" s="13"/>
      <c r="D1408" s="13"/>
    </row>
    <row r="1409" spans="3:4" ht="12.75">
      <c r="C1409" s="13"/>
      <c r="D1409" s="13"/>
    </row>
    <row r="1410" spans="3:4" ht="12.75">
      <c r="C1410" s="13"/>
      <c r="D1410" s="13"/>
    </row>
    <row r="1411" spans="3:4" ht="12.75">
      <c r="C1411" s="13"/>
      <c r="D1411" s="13"/>
    </row>
    <row r="1412" spans="3:4" ht="12.75">
      <c r="C1412" s="13"/>
      <c r="D1412" s="13"/>
    </row>
    <row r="1413" spans="3:4" ht="12.75">
      <c r="C1413" s="13"/>
      <c r="D1413" s="13"/>
    </row>
    <row r="1414" spans="3:4" ht="12.75">
      <c r="C1414" s="13"/>
      <c r="D1414" s="13"/>
    </row>
    <row r="1415" spans="3:4" ht="12.75">
      <c r="C1415" s="13"/>
      <c r="D1415" s="13"/>
    </row>
    <row r="1416" spans="3:4" ht="12.75">
      <c r="C1416" s="13"/>
      <c r="D1416" s="13"/>
    </row>
    <row r="1417" spans="3:4" ht="12.75">
      <c r="C1417" s="13"/>
      <c r="D1417" s="13"/>
    </row>
    <row r="1418" spans="3:4" ht="12.75">
      <c r="C1418" s="13"/>
      <c r="D1418" s="13"/>
    </row>
    <row r="1419" spans="3:4" ht="12.75">
      <c r="C1419" s="13"/>
      <c r="D1419" s="13"/>
    </row>
    <row r="1420" spans="3:4" ht="12.75">
      <c r="C1420" s="13"/>
      <c r="D1420" s="13"/>
    </row>
    <row r="1421" spans="3:4" ht="12.75">
      <c r="C1421" s="13"/>
      <c r="D1421" s="13"/>
    </row>
    <row r="1422" spans="3:4" ht="12.75">
      <c r="C1422" s="13"/>
      <c r="D1422" s="13"/>
    </row>
    <row r="1423" spans="3:4" ht="12.75">
      <c r="C1423" s="13"/>
      <c r="D1423" s="13"/>
    </row>
    <row r="1424" spans="3:4" ht="12.75">
      <c r="C1424" s="13"/>
      <c r="D1424" s="13"/>
    </row>
    <row r="1425" spans="3:4" ht="12.75">
      <c r="C1425" s="13"/>
      <c r="D1425" s="13"/>
    </row>
    <row r="1426" spans="3:4" ht="12.75">
      <c r="C1426" s="13"/>
      <c r="D1426" s="13"/>
    </row>
    <row r="1427" spans="3:4" ht="12.75">
      <c r="C1427" s="13"/>
      <c r="D1427" s="13"/>
    </row>
    <row r="1428" spans="3:4" ht="12.75">
      <c r="C1428" s="13"/>
      <c r="D1428" s="13"/>
    </row>
    <row r="1429" spans="3:4" ht="12.75">
      <c r="C1429" s="13"/>
      <c r="D1429" s="13"/>
    </row>
    <row r="1430" spans="3:4" ht="12.75">
      <c r="C1430" s="13"/>
      <c r="D1430" s="13"/>
    </row>
    <row r="1431" spans="3:4" ht="12.75">
      <c r="C1431" s="13"/>
      <c r="D1431" s="13"/>
    </row>
    <row r="1432" spans="3:4" ht="12.75">
      <c r="C1432" s="13"/>
      <c r="D1432" s="13"/>
    </row>
    <row r="1433" spans="3:4" ht="12.75">
      <c r="C1433" s="13"/>
      <c r="D1433" s="13"/>
    </row>
    <row r="1434" spans="3:4" ht="12.75">
      <c r="C1434" s="13"/>
      <c r="D1434" s="13"/>
    </row>
    <row r="1435" spans="3:4" ht="12.75">
      <c r="C1435" s="13"/>
      <c r="D1435" s="13"/>
    </row>
    <row r="1436" spans="3:4" ht="12.75">
      <c r="C1436" s="13"/>
      <c r="D1436" s="13"/>
    </row>
    <row r="1437" spans="3:4" ht="12.75">
      <c r="C1437" s="13"/>
      <c r="D1437" s="13"/>
    </row>
    <row r="1438" spans="3:4" ht="12.75">
      <c r="C1438" s="13"/>
      <c r="D1438" s="13"/>
    </row>
    <row r="1439" spans="3:4" ht="12.75">
      <c r="C1439" s="13"/>
      <c r="D1439" s="13"/>
    </row>
    <row r="1440" spans="3:4" ht="12.75">
      <c r="C1440" s="13"/>
      <c r="D1440" s="13"/>
    </row>
    <row r="1441" spans="3:4" ht="12.75">
      <c r="C1441" s="13"/>
      <c r="D1441" s="13"/>
    </row>
    <row r="1442" spans="3:4" ht="12.75">
      <c r="C1442" s="13"/>
      <c r="D1442" s="13"/>
    </row>
    <row r="1443" spans="3:4" ht="12.75">
      <c r="C1443" s="13"/>
      <c r="D1443" s="13"/>
    </row>
    <row r="1444" spans="3:4" ht="12.75">
      <c r="C1444" s="13"/>
      <c r="D1444" s="13"/>
    </row>
    <row r="1445" spans="3:4" ht="12.75">
      <c r="C1445" s="13"/>
      <c r="D1445" s="13"/>
    </row>
    <row r="1446" spans="3:4" ht="12.75">
      <c r="C1446" s="13"/>
      <c r="D1446" s="13"/>
    </row>
    <row r="1447" spans="3:4" ht="12.75">
      <c r="C1447" s="13"/>
      <c r="D1447" s="13"/>
    </row>
    <row r="1448" spans="3:4" ht="12.75">
      <c r="C1448" s="13"/>
      <c r="D1448" s="13"/>
    </row>
    <row r="1449" spans="3:4" ht="12.75">
      <c r="C1449" s="13"/>
      <c r="D1449" s="13"/>
    </row>
    <row r="1450" spans="3:4" ht="12.75">
      <c r="C1450" s="13"/>
      <c r="D1450" s="13"/>
    </row>
    <row r="1451" spans="3:4" ht="12.75">
      <c r="C1451" s="13"/>
      <c r="D1451" s="13"/>
    </row>
    <row r="1452" spans="3:4" ht="12.75">
      <c r="C1452" s="13"/>
      <c r="D1452" s="13"/>
    </row>
    <row r="1453" spans="3:4" ht="12.75">
      <c r="C1453" s="13"/>
      <c r="D1453" s="13"/>
    </row>
    <row r="1454" spans="3:4" ht="12.75">
      <c r="C1454" s="13"/>
      <c r="D1454" s="13"/>
    </row>
    <row r="1455" spans="3:4" ht="12.75">
      <c r="C1455" s="13"/>
      <c r="D1455" s="13"/>
    </row>
    <row r="1456" spans="3:4" ht="12.75">
      <c r="C1456" s="13"/>
      <c r="D1456" s="13"/>
    </row>
    <row r="1457" spans="3:4" ht="12.75">
      <c r="C1457" s="13"/>
      <c r="D1457" s="13"/>
    </row>
    <row r="1458" spans="3:4" ht="12.75">
      <c r="C1458" s="13"/>
      <c r="D1458" s="13"/>
    </row>
    <row r="1459" spans="3:4" ht="12.75">
      <c r="C1459" s="13"/>
      <c r="D1459" s="13"/>
    </row>
    <row r="1460" spans="3:4" ht="12.75">
      <c r="C1460" s="13"/>
      <c r="D1460" s="13"/>
    </row>
    <row r="1461" spans="3:4" ht="12.75">
      <c r="C1461" s="13"/>
      <c r="D1461" s="13"/>
    </row>
    <row r="1462" spans="3:4" ht="12.75">
      <c r="C1462" s="13"/>
      <c r="D1462" s="13"/>
    </row>
    <row r="1463" spans="3:4" ht="12.75">
      <c r="C1463" s="13"/>
      <c r="D1463" s="13"/>
    </row>
    <row r="1464" spans="3:4" ht="12.75">
      <c r="C1464" s="13"/>
      <c r="D1464" s="13"/>
    </row>
    <row r="1465" spans="3:4" ht="12.75">
      <c r="C1465" s="13"/>
      <c r="D1465" s="13"/>
    </row>
    <row r="1466" spans="3:4" ht="12.75">
      <c r="C1466" s="13"/>
      <c r="D1466" s="13"/>
    </row>
    <row r="1467" spans="3:4" ht="12.75">
      <c r="C1467" s="13"/>
      <c r="D1467" s="13"/>
    </row>
    <row r="1468" spans="3:4" ht="12.75">
      <c r="C1468" s="13"/>
      <c r="D1468" s="13"/>
    </row>
    <row r="1469" spans="3:4" ht="12.75">
      <c r="C1469" s="13"/>
      <c r="D1469" s="13"/>
    </row>
    <row r="1470" spans="3:4" ht="12.75">
      <c r="C1470" s="13"/>
      <c r="D1470" s="13"/>
    </row>
    <row r="1471" spans="3:4" ht="12.75">
      <c r="C1471" s="13"/>
      <c r="D1471" s="13"/>
    </row>
    <row r="1472" spans="3:4" ht="12.75">
      <c r="C1472" s="13"/>
      <c r="D1472" s="13"/>
    </row>
    <row r="1473" spans="3:4" ht="12.75">
      <c r="C1473" s="13"/>
      <c r="D1473" s="13"/>
    </row>
    <row r="1474" spans="3:4" ht="12.75">
      <c r="C1474" s="13"/>
      <c r="D1474" s="13"/>
    </row>
    <row r="1475" spans="3:4" ht="12.75">
      <c r="C1475" s="13"/>
      <c r="D1475" s="13"/>
    </row>
    <row r="1476" spans="3:4" ht="12.75">
      <c r="C1476" s="13"/>
      <c r="D1476" s="13"/>
    </row>
    <row r="1477" spans="3:4" ht="12.75">
      <c r="C1477" s="13"/>
      <c r="D1477" s="13"/>
    </row>
    <row r="1478" spans="3:4" ht="12.75">
      <c r="C1478" s="13"/>
      <c r="D1478" s="13"/>
    </row>
    <row r="1479" spans="3:4" ht="12.75">
      <c r="C1479" s="13"/>
      <c r="D1479" s="13"/>
    </row>
    <row r="1480" spans="3:4" ht="12.75">
      <c r="C1480" s="13"/>
      <c r="D1480" s="13"/>
    </row>
    <row r="1481" spans="3:4" ht="12.75">
      <c r="C1481" s="13"/>
      <c r="D1481" s="13"/>
    </row>
    <row r="1482" spans="3:4" ht="12.75">
      <c r="C1482" s="13"/>
      <c r="D1482" s="13"/>
    </row>
    <row r="1483" spans="3:4" ht="12.75">
      <c r="C1483" s="13"/>
      <c r="D1483" s="13"/>
    </row>
    <row r="1484" spans="3:4" ht="12.75">
      <c r="C1484" s="13"/>
      <c r="D1484" s="13"/>
    </row>
    <row r="1485" spans="3:4" ht="12.75">
      <c r="C1485" s="13"/>
      <c r="D1485" s="13"/>
    </row>
    <row r="1486" spans="3:4" ht="12.75">
      <c r="C1486" s="13"/>
      <c r="D1486" s="13"/>
    </row>
    <row r="1487" spans="3:4" ht="12.75">
      <c r="C1487" s="13"/>
      <c r="D1487" s="13"/>
    </row>
    <row r="1488" spans="3:4" ht="12.75">
      <c r="C1488" s="13"/>
      <c r="D1488" s="13"/>
    </row>
    <row r="1489" spans="3:4" ht="12.75">
      <c r="C1489" s="13"/>
      <c r="D1489" s="13"/>
    </row>
    <row r="1490" spans="3:4" ht="12.75">
      <c r="C1490" s="13"/>
      <c r="D1490" s="13"/>
    </row>
    <row r="1491" spans="3:4" ht="12.75">
      <c r="C1491" s="13"/>
      <c r="D1491" s="13"/>
    </row>
    <row r="1492" spans="3:4" ht="12.75">
      <c r="C1492" s="13"/>
      <c r="D1492" s="13"/>
    </row>
    <row r="1493" spans="3:4" ht="12.75">
      <c r="C1493" s="13"/>
      <c r="D1493" s="13"/>
    </row>
    <row r="1494" spans="3:4" ht="12.75">
      <c r="C1494" s="13"/>
      <c r="D1494" s="13"/>
    </row>
    <row r="1495" spans="3:4" ht="12.75">
      <c r="C1495" s="13"/>
      <c r="D1495" s="13"/>
    </row>
    <row r="1496" spans="3:4" ht="12.75">
      <c r="C1496" s="13"/>
      <c r="D1496" s="13"/>
    </row>
    <row r="1497" spans="3:4" ht="12.75">
      <c r="C1497" s="13"/>
      <c r="D1497" s="13"/>
    </row>
    <row r="1498" spans="3:4" ht="12.75">
      <c r="C1498" s="13"/>
      <c r="D1498" s="13"/>
    </row>
    <row r="1499" spans="3:4" ht="12.75">
      <c r="C1499" s="13"/>
      <c r="D1499" s="13"/>
    </row>
    <row r="1500" spans="3:4" ht="12.75">
      <c r="C1500" s="13"/>
      <c r="D1500" s="13"/>
    </row>
    <row r="1501" spans="3:4" ht="12.75">
      <c r="C1501" s="13"/>
      <c r="D1501" s="13"/>
    </row>
    <row r="1502" spans="3:4" ht="12.75">
      <c r="C1502" s="13"/>
      <c r="D1502" s="13"/>
    </row>
    <row r="1503" spans="3:4" ht="12.75">
      <c r="C1503" s="13"/>
      <c r="D1503" s="13"/>
    </row>
    <row r="1504" spans="3:4" ht="12.75">
      <c r="C1504" s="13"/>
      <c r="D1504" s="13"/>
    </row>
    <row r="1505" spans="3:4" ht="12.75">
      <c r="C1505" s="13"/>
      <c r="D1505" s="13"/>
    </row>
    <row r="1506" spans="3:4" ht="12.75">
      <c r="C1506" s="13"/>
      <c r="D1506" s="13"/>
    </row>
    <row r="1507" spans="3:4" ht="12.75">
      <c r="C1507" s="13"/>
      <c r="D1507" s="13"/>
    </row>
    <row r="1508" spans="3:4" ht="12.75">
      <c r="C1508" s="13"/>
      <c r="D1508" s="13"/>
    </row>
    <row r="1509" spans="3:4" ht="12.75">
      <c r="C1509" s="13"/>
      <c r="D1509" s="13"/>
    </row>
    <row r="1510" spans="3:4" ht="12.75">
      <c r="C1510" s="13"/>
      <c r="D1510" s="13"/>
    </row>
    <row r="1511" spans="3:4" ht="12.75">
      <c r="C1511" s="13"/>
      <c r="D1511" s="13"/>
    </row>
    <row r="1512" spans="3:4" ht="12.75">
      <c r="C1512" s="13"/>
      <c r="D1512" s="13"/>
    </row>
    <row r="1513" spans="3:4" ht="12.75">
      <c r="C1513" s="13"/>
      <c r="D1513" s="13"/>
    </row>
    <row r="1514" spans="3:4" ht="12.75">
      <c r="C1514" s="13"/>
      <c r="D1514" s="13"/>
    </row>
    <row r="1515" spans="3:4" ht="12.75">
      <c r="C1515" s="13"/>
      <c r="D1515" s="13"/>
    </row>
    <row r="1516" spans="3:4" ht="12.75">
      <c r="C1516" s="13"/>
      <c r="D1516" s="13"/>
    </row>
    <row r="1517" spans="3:4" ht="12.75">
      <c r="C1517" s="13"/>
      <c r="D1517" s="13"/>
    </row>
    <row r="1518" spans="3:4" ht="12.75">
      <c r="C1518" s="13"/>
      <c r="D1518" s="13"/>
    </row>
    <row r="1519" spans="3:4" ht="12.75">
      <c r="C1519" s="13"/>
      <c r="D1519" s="13"/>
    </row>
    <row r="1520" spans="3:4" ht="12.75">
      <c r="C1520" s="13"/>
      <c r="D1520" s="13"/>
    </row>
    <row r="1521" spans="3:4" ht="12.75">
      <c r="C1521" s="13"/>
      <c r="D1521" s="13"/>
    </row>
    <row r="1522" spans="3:4" ht="12.75">
      <c r="C1522" s="13"/>
      <c r="D1522" s="13"/>
    </row>
    <row r="1523" spans="3:4" ht="12.75">
      <c r="C1523" s="13"/>
      <c r="D1523" s="13"/>
    </row>
    <row r="1524" spans="3:4" ht="12.75">
      <c r="C1524" s="13"/>
      <c r="D1524" s="13"/>
    </row>
    <row r="1525" spans="3:4" ht="12.75">
      <c r="C1525" s="13"/>
      <c r="D1525" s="13"/>
    </row>
    <row r="1526" spans="3:4" ht="12.75">
      <c r="C1526" s="13"/>
      <c r="D1526" s="13"/>
    </row>
    <row r="1527" spans="3:4" ht="12.75">
      <c r="C1527" s="13"/>
      <c r="D1527" s="13"/>
    </row>
    <row r="1528" spans="3:4" ht="12.75">
      <c r="C1528" s="13"/>
      <c r="D1528" s="13"/>
    </row>
    <row r="1529" spans="3:4" ht="12.75">
      <c r="C1529" s="13"/>
      <c r="D1529" s="13"/>
    </row>
    <row r="1530" spans="3:4" ht="12.75">
      <c r="C1530" s="13"/>
      <c r="D1530" s="13"/>
    </row>
    <row r="1531" spans="3:4" ht="12.75">
      <c r="C1531" s="13"/>
      <c r="D1531" s="13"/>
    </row>
    <row r="1532" spans="3:4" ht="12.75">
      <c r="C1532" s="13"/>
      <c r="D1532" s="13"/>
    </row>
    <row r="1533" spans="3:4" ht="12.75">
      <c r="C1533" s="13"/>
      <c r="D1533" s="13"/>
    </row>
    <row r="1534" spans="3:4" ht="12.75">
      <c r="C1534" s="13"/>
      <c r="D1534" s="13"/>
    </row>
    <row r="1535" spans="3:4" ht="12.75">
      <c r="C1535" s="13"/>
      <c r="D1535" s="13"/>
    </row>
    <row r="1536" spans="3:4" ht="12.75">
      <c r="C1536" s="13"/>
      <c r="D1536" s="13"/>
    </row>
    <row r="1537" spans="3:4" ht="12.75">
      <c r="C1537" s="13"/>
      <c r="D1537" s="13"/>
    </row>
    <row r="1538" spans="3:4" ht="12.75">
      <c r="C1538" s="13"/>
      <c r="D1538" s="13"/>
    </row>
    <row r="1539" spans="3:4" ht="12.75">
      <c r="C1539" s="13"/>
      <c r="D1539" s="13"/>
    </row>
    <row r="1540" spans="3:4" ht="12.75">
      <c r="C1540" s="13"/>
      <c r="D1540" s="13"/>
    </row>
    <row r="1541" spans="3:4" ht="12.75">
      <c r="C1541" s="13"/>
      <c r="D1541" s="13"/>
    </row>
    <row r="1542" spans="3:4" ht="12.75">
      <c r="C1542" s="13"/>
      <c r="D1542" s="13"/>
    </row>
    <row r="1543" spans="3:4" ht="12.75">
      <c r="C1543" s="13"/>
      <c r="D1543" s="13"/>
    </row>
    <row r="1544" spans="3:4" ht="12.75">
      <c r="C1544" s="13"/>
      <c r="D1544" s="13"/>
    </row>
    <row r="1545" spans="3:4" ht="12.75">
      <c r="C1545" s="13"/>
      <c r="D1545" s="13"/>
    </row>
    <row r="1546" spans="3:4" ht="12.75">
      <c r="C1546" s="13"/>
      <c r="D1546" s="13"/>
    </row>
    <row r="1547" spans="3:4" ht="12.75">
      <c r="C1547" s="13"/>
      <c r="D1547" s="13"/>
    </row>
    <row r="1548" spans="3:4" ht="12.75">
      <c r="C1548" s="13"/>
      <c r="D1548" s="13"/>
    </row>
    <row r="1549" spans="3:4" ht="12.75">
      <c r="C1549" s="13"/>
      <c r="D1549" s="13"/>
    </row>
    <row r="1550" spans="3:4" ht="12.75">
      <c r="C1550" s="13"/>
      <c r="D1550" s="13"/>
    </row>
    <row r="1551" spans="3:4" ht="12.75">
      <c r="C1551" s="13"/>
      <c r="D1551" s="13"/>
    </row>
    <row r="1552" spans="3:4" ht="12.75">
      <c r="C1552" s="13"/>
      <c r="D1552" s="13"/>
    </row>
    <row r="1553" spans="3:4" ht="12.75">
      <c r="C1553" s="13"/>
      <c r="D1553" s="13"/>
    </row>
    <row r="1554" spans="3:4" ht="12.75">
      <c r="C1554" s="13"/>
      <c r="D1554" s="13"/>
    </row>
    <row r="1555" spans="3:4" ht="12.75">
      <c r="C1555" s="13"/>
      <c r="D1555" s="13"/>
    </row>
    <row r="1556" spans="3:4" ht="12.75">
      <c r="C1556" s="13"/>
      <c r="D1556" s="13"/>
    </row>
    <row r="1557" spans="3:4" ht="12.75">
      <c r="C1557" s="13"/>
      <c r="D1557" s="13"/>
    </row>
    <row r="1558" spans="3:4" ht="12.75">
      <c r="C1558" s="13"/>
      <c r="D1558" s="13"/>
    </row>
    <row r="1559" spans="3:4" ht="12.75">
      <c r="C1559" s="13"/>
      <c r="D1559" s="13"/>
    </row>
    <row r="1560" spans="3:4" ht="12.75">
      <c r="C1560" s="13"/>
      <c r="D1560" s="13"/>
    </row>
    <row r="1561" spans="3:4" ht="12.75">
      <c r="C1561" s="13"/>
      <c r="D1561" s="13"/>
    </row>
    <row r="1562" spans="3:4" ht="12.75">
      <c r="C1562" s="13"/>
      <c r="D1562" s="13"/>
    </row>
    <row r="1563" spans="3:4" ht="12.75">
      <c r="C1563" s="13"/>
      <c r="D1563" s="13"/>
    </row>
    <row r="1564" spans="3:4" ht="12.75">
      <c r="C1564" s="13"/>
      <c r="D1564" s="13"/>
    </row>
    <row r="1565" spans="3:4" ht="12.75">
      <c r="C1565" s="13"/>
      <c r="D1565" s="13"/>
    </row>
    <row r="1566" spans="3:4" ht="12.75">
      <c r="C1566" s="13"/>
      <c r="D1566" s="13"/>
    </row>
    <row r="1567" spans="3:4" ht="12.75">
      <c r="C1567" s="13"/>
      <c r="D1567" s="13"/>
    </row>
    <row r="1568" spans="3:4" ht="12.75">
      <c r="C1568" s="13"/>
      <c r="D1568" s="13"/>
    </row>
    <row r="1569" spans="3:4" ht="12.75">
      <c r="C1569" s="13"/>
      <c r="D1569" s="13"/>
    </row>
    <row r="1570" spans="3:4" ht="12.75">
      <c r="C1570" s="13"/>
      <c r="D1570" s="13"/>
    </row>
    <row r="1571" spans="3:4" ht="12.75">
      <c r="C1571" s="13"/>
      <c r="D1571" s="13"/>
    </row>
    <row r="1572" spans="3:4" ht="12.75">
      <c r="C1572" s="13"/>
      <c r="D1572" s="13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  <row r="2208" spans="3:4" ht="12.75">
      <c r="C2208" s="13"/>
      <c r="D2208" s="13"/>
    </row>
    <row r="2209" spans="3:4" ht="12.75">
      <c r="C2209" s="13"/>
      <c r="D2209" s="13"/>
    </row>
    <row r="2210" spans="3:4" ht="12.75">
      <c r="C2210" s="13"/>
      <c r="D2210" s="13"/>
    </row>
    <row r="2211" spans="3:4" ht="12.75">
      <c r="C2211" s="13"/>
      <c r="D2211" s="13"/>
    </row>
    <row r="2212" spans="3:4" ht="12.75">
      <c r="C2212" s="13"/>
      <c r="D2212" s="13"/>
    </row>
    <row r="2213" spans="3:4" ht="12.75">
      <c r="C2213" s="13"/>
      <c r="D2213" s="13"/>
    </row>
    <row r="2214" spans="3:4" ht="12.75">
      <c r="C2214" s="13"/>
      <c r="D2214" s="13"/>
    </row>
    <row r="2215" spans="3:4" ht="12.75">
      <c r="C2215" s="13"/>
      <c r="D2215" s="13"/>
    </row>
    <row r="2216" spans="3:4" ht="12.75">
      <c r="C2216" s="13"/>
      <c r="D2216" s="13"/>
    </row>
    <row r="2217" spans="3:4" ht="12.75">
      <c r="C2217" s="13"/>
      <c r="D2217" s="13"/>
    </row>
    <row r="2218" spans="3:4" ht="12.75">
      <c r="C2218" s="13"/>
      <c r="D2218" s="13"/>
    </row>
    <row r="2219" spans="3:4" ht="12.75">
      <c r="C2219" s="13"/>
      <c r="D2219" s="13"/>
    </row>
    <row r="2220" spans="3:4" ht="12.75">
      <c r="C2220" s="13"/>
      <c r="D2220" s="13"/>
    </row>
    <row r="2221" spans="3:4" ht="12.75">
      <c r="C2221" s="13"/>
      <c r="D2221" s="13"/>
    </row>
    <row r="2222" spans="3:4" ht="12.75">
      <c r="C2222" s="13"/>
      <c r="D2222" s="13"/>
    </row>
    <row r="2223" spans="3:4" ht="12.75">
      <c r="C2223" s="13"/>
      <c r="D2223" s="13"/>
    </row>
    <row r="2224" spans="3:4" ht="12.75">
      <c r="C2224" s="13"/>
      <c r="D2224" s="13"/>
    </row>
    <row r="2225" spans="3:4" ht="12.75">
      <c r="C2225" s="13"/>
      <c r="D2225" s="13"/>
    </row>
    <row r="2226" spans="3:4" ht="12.75">
      <c r="C2226" s="13"/>
      <c r="D2226" s="13"/>
    </row>
    <row r="2227" spans="3:4" ht="12.75">
      <c r="C2227" s="13"/>
      <c r="D2227" s="13"/>
    </row>
    <row r="2228" spans="3:4" ht="12.75">
      <c r="C2228" s="13"/>
      <c r="D2228" s="13"/>
    </row>
    <row r="2229" spans="3:4" ht="12.75">
      <c r="C2229" s="13"/>
      <c r="D2229" s="13"/>
    </row>
    <row r="2230" spans="3:4" ht="12.75">
      <c r="C2230" s="13"/>
      <c r="D2230" s="13"/>
    </row>
    <row r="2231" spans="3:4" ht="12.75">
      <c r="C2231" s="13"/>
      <c r="D2231" s="13"/>
    </row>
    <row r="2232" spans="3:4" ht="12.75">
      <c r="C2232" s="13"/>
      <c r="D2232" s="13"/>
    </row>
    <row r="2233" spans="3:4" ht="12.75">
      <c r="C2233" s="13"/>
      <c r="D2233" s="13"/>
    </row>
    <row r="2234" spans="3:4" ht="12.75">
      <c r="C2234" s="13"/>
      <c r="D2234" s="13"/>
    </row>
    <row r="2235" spans="3:4" ht="12.75">
      <c r="C2235" s="13"/>
      <c r="D2235" s="13"/>
    </row>
    <row r="2236" spans="3:4" ht="12.75">
      <c r="C2236" s="13"/>
      <c r="D2236" s="13"/>
    </row>
    <row r="2237" spans="3:4" ht="12.75">
      <c r="C2237" s="13"/>
      <c r="D2237" s="13"/>
    </row>
    <row r="2238" spans="3:4" ht="12.75">
      <c r="C2238" s="13"/>
      <c r="D2238" s="13"/>
    </row>
    <row r="2239" spans="3:4" ht="12.75">
      <c r="C2239" s="13"/>
      <c r="D2239" s="13"/>
    </row>
    <row r="2240" spans="3:4" ht="12.75">
      <c r="C2240" s="13"/>
      <c r="D2240" s="13"/>
    </row>
    <row r="2241" spans="3:4" ht="12.75">
      <c r="C2241" s="13"/>
      <c r="D2241" s="13"/>
    </row>
    <row r="2242" spans="3:4" ht="12.75">
      <c r="C2242" s="13"/>
      <c r="D2242" s="13"/>
    </row>
    <row r="2243" spans="3:4" ht="12.75">
      <c r="C2243" s="13"/>
      <c r="D2243" s="13"/>
    </row>
    <row r="2244" spans="3:4" ht="12.75">
      <c r="C2244" s="13"/>
      <c r="D2244" s="13"/>
    </row>
    <row r="2245" spans="3:4" ht="12.75">
      <c r="C2245" s="13"/>
      <c r="D2245" s="13"/>
    </row>
    <row r="2246" spans="3:4" ht="12.75">
      <c r="C2246" s="13"/>
      <c r="D2246" s="13"/>
    </row>
    <row r="2247" spans="3:4" ht="12.75">
      <c r="C2247" s="13"/>
      <c r="D2247" s="13"/>
    </row>
    <row r="2248" spans="3:4" ht="12.75">
      <c r="C2248" s="13"/>
      <c r="D2248" s="13"/>
    </row>
    <row r="2249" spans="3:4" ht="12.75">
      <c r="C2249" s="13"/>
      <c r="D2249" s="13"/>
    </row>
    <row r="2250" spans="3:4" ht="12.75">
      <c r="C2250" s="13"/>
      <c r="D2250" s="13"/>
    </row>
    <row r="2251" spans="3:4" ht="12.75">
      <c r="C2251" s="13"/>
      <c r="D2251" s="13"/>
    </row>
    <row r="2252" spans="3:4" ht="12.75">
      <c r="C2252" s="13"/>
      <c r="D2252" s="13"/>
    </row>
    <row r="2253" spans="3:4" ht="12.75">
      <c r="C2253" s="13"/>
      <c r="D2253" s="13"/>
    </row>
    <row r="2254" spans="3:4" ht="12.75">
      <c r="C2254" s="13"/>
      <c r="D2254" s="13"/>
    </row>
    <row r="2255" spans="3:4" ht="12.75">
      <c r="C2255" s="13"/>
      <c r="D2255" s="13"/>
    </row>
    <row r="2256" spans="3:4" ht="12.75">
      <c r="C2256" s="13"/>
      <c r="D2256" s="13"/>
    </row>
    <row r="2257" spans="3:4" ht="12.75">
      <c r="C2257" s="13"/>
      <c r="D2257" s="13"/>
    </row>
    <row r="2258" spans="3:4" ht="12.75">
      <c r="C2258" s="13"/>
      <c r="D2258" s="13"/>
    </row>
    <row r="2259" spans="3:4" ht="12.75">
      <c r="C2259" s="13"/>
      <c r="D2259" s="13"/>
    </row>
    <row r="2260" spans="3:4" ht="12.75">
      <c r="C2260" s="13"/>
      <c r="D2260" s="13"/>
    </row>
    <row r="2261" spans="3:4" ht="12.75">
      <c r="C2261" s="13"/>
      <c r="D2261" s="13"/>
    </row>
    <row r="2262" spans="3:4" ht="12.75">
      <c r="C2262" s="13"/>
      <c r="D2262" s="13"/>
    </row>
    <row r="2263" spans="3:4" ht="12.75">
      <c r="C2263" s="13"/>
      <c r="D2263" s="13"/>
    </row>
    <row r="2264" spans="3:4" ht="12.75">
      <c r="C2264" s="13"/>
      <c r="D2264" s="13"/>
    </row>
    <row r="2265" spans="3:4" ht="12.75">
      <c r="C2265" s="13"/>
      <c r="D2265" s="13"/>
    </row>
    <row r="2266" spans="3:4" ht="12.75">
      <c r="C2266" s="13"/>
      <c r="D2266" s="13"/>
    </row>
    <row r="2267" spans="3:4" ht="12.75">
      <c r="C2267" s="13"/>
      <c r="D2267" s="13"/>
    </row>
    <row r="2268" spans="3:4" ht="12.75">
      <c r="C2268" s="13"/>
      <c r="D2268" s="13"/>
    </row>
    <row r="2269" spans="3:4" ht="12.75">
      <c r="C2269" s="13"/>
      <c r="D2269" s="13"/>
    </row>
    <row r="2270" spans="3:4" ht="12.75">
      <c r="C2270" s="13"/>
      <c r="D2270" s="13"/>
    </row>
    <row r="2271" spans="3:4" ht="12.75">
      <c r="C2271" s="13"/>
      <c r="D2271" s="13"/>
    </row>
    <row r="2272" spans="3:4" ht="12.75">
      <c r="C2272" s="13"/>
      <c r="D2272" s="13"/>
    </row>
    <row r="2273" spans="3:4" ht="12.75">
      <c r="C2273" s="13"/>
      <c r="D2273" s="13"/>
    </row>
    <row r="2274" spans="3:4" ht="12.75">
      <c r="C2274" s="13"/>
      <c r="D2274" s="13"/>
    </row>
    <row r="2275" spans="3:4" ht="12.75">
      <c r="C2275" s="13"/>
      <c r="D2275" s="13"/>
    </row>
    <row r="2276" spans="3:4" ht="12.75">
      <c r="C2276" s="13"/>
      <c r="D2276" s="13"/>
    </row>
    <row r="2277" spans="3:4" ht="12.75">
      <c r="C2277" s="13"/>
      <c r="D2277" s="13"/>
    </row>
    <row r="2278" spans="3:4" ht="12.75">
      <c r="C2278" s="13"/>
      <c r="D2278" s="13"/>
    </row>
    <row r="2279" spans="3:4" ht="12.75">
      <c r="C2279" s="13"/>
      <c r="D2279" s="13"/>
    </row>
    <row r="2280" spans="3:4" ht="12.75">
      <c r="C2280" s="13"/>
      <c r="D2280" s="13"/>
    </row>
    <row r="2281" spans="3:4" ht="12.75">
      <c r="C2281" s="13"/>
      <c r="D2281" s="13"/>
    </row>
    <row r="2282" spans="3:4" ht="12.75">
      <c r="C2282" s="13"/>
      <c r="D2282" s="13"/>
    </row>
    <row r="2283" spans="3:4" ht="12.75">
      <c r="C2283" s="13"/>
      <c r="D2283" s="13"/>
    </row>
    <row r="2284" spans="3:4" ht="12.75">
      <c r="C2284" s="13"/>
      <c r="D2284" s="13"/>
    </row>
    <row r="2285" spans="3:4" ht="12.75">
      <c r="C2285" s="13"/>
      <c r="D2285" s="13"/>
    </row>
    <row r="2286" spans="3:4" ht="12.75">
      <c r="C2286" s="13"/>
      <c r="D2286" s="13"/>
    </row>
    <row r="2287" spans="3:4" ht="12.75">
      <c r="C2287" s="13"/>
      <c r="D2287" s="13"/>
    </row>
    <row r="2288" spans="3:4" ht="12.75">
      <c r="C2288" s="13"/>
      <c r="D2288" s="13"/>
    </row>
    <row r="2289" spans="3:4" ht="12.75">
      <c r="C2289" s="13"/>
      <c r="D2289" s="13"/>
    </row>
    <row r="2290" spans="3:4" ht="12.75">
      <c r="C2290" s="13"/>
      <c r="D2290" s="13"/>
    </row>
    <row r="2291" spans="3:4" ht="12.75">
      <c r="C2291" s="13"/>
      <c r="D2291" s="13"/>
    </row>
    <row r="2292" spans="3:4" ht="12.75">
      <c r="C2292" s="13"/>
      <c r="D2292" s="13"/>
    </row>
    <row r="2293" spans="3:4" ht="12.75">
      <c r="C2293" s="13"/>
      <c r="D2293" s="13"/>
    </row>
    <row r="2294" spans="3:4" ht="12.75">
      <c r="C2294" s="13"/>
      <c r="D2294" s="13"/>
    </row>
    <row r="2295" spans="3:4" ht="12.75">
      <c r="C2295" s="13"/>
      <c r="D2295" s="13"/>
    </row>
    <row r="2296" spans="3:4" ht="12.75">
      <c r="C2296" s="13"/>
      <c r="D2296" s="13"/>
    </row>
    <row r="2297" spans="3:4" ht="12.75">
      <c r="C2297" s="13"/>
      <c r="D2297" s="13"/>
    </row>
    <row r="2298" spans="3:4" ht="12.75">
      <c r="C2298" s="13"/>
      <c r="D2298" s="13"/>
    </row>
    <row r="2299" spans="3:4" ht="12.75">
      <c r="C2299" s="13"/>
      <c r="D2299" s="13"/>
    </row>
    <row r="2300" spans="3:4" ht="12.75">
      <c r="C2300" s="13"/>
      <c r="D2300" s="13"/>
    </row>
    <row r="2301" spans="3:4" ht="12.75">
      <c r="C2301" s="13"/>
      <c r="D2301" s="13"/>
    </row>
    <row r="2302" spans="3:4" ht="12.75">
      <c r="C2302" s="13"/>
      <c r="D2302" s="13"/>
    </row>
    <row r="2303" spans="3:4" ht="12.75">
      <c r="C2303" s="13"/>
      <c r="D2303" s="13"/>
    </row>
    <row r="2304" spans="3:4" ht="12.75">
      <c r="C2304" s="13"/>
      <c r="D2304" s="13"/>
    </row>
    <row r="2305" spans="3:4" ht="12.75">
      <c r="C2305" s="13"/>
      <c r="D2305" s="13"/>
    </row>
    <row r="2306" spans="3:4" ht="12.75">
      <c r="C2306" s="13"/>
      <c r="D2306" s="13"/>
    </row>
    <row r="2307" spans="3:4" ht="12.75">
      <c r="C2307" s="13"/>
      <c r="D2307" s="13"/>
    </row>
    <row r="2308" spans="3:4" ht="12.75">
      <c r="C2308" s="13"/>
      <c r="D2308" s="13"/>
    </row>
    <row r="2309" spans="3:4" ht="12.75">
      <c r="C2309" s="13"/>
      <c r="D2309" s="13"/>
    </row>
    <row r="2310" spans="3:4" ht="12.75">
      <c r="C2310" s="13"/>
      <c r="D2310" s="13"/>
    </row>
    <row r="2311" spans="3:4" ht="12.75">
      <c r="C2311" s="13"/>
      <c r="D2311" s="13"/>
    </row>
    <row r="2312" spans="3:4" ht="12.75">
      <c r="C2312" s="13"/>
      <c r="D2312" s="13"/>
    </row>
    <row r="2313" spans="3:4" ht="12.75">
      <c r="C2313" s="13"/>
      <c r="D2313" s="13"/>
    </row>
    <row r="2314" spans="3:4" ht="12.75">
      <c r="C2314" s="13"/>
      <c r="D2314" s="13"/>
    </row>
    <row r="2315" spans="3:4" ht="12.75">
      <c r="C2315" s="13"/>
      <c r="D2315" s="13"/>
    </row>
    <row r="2316" spans="3:4" ht="12.75">
      <c r="C2316" s="13"/>
      <c r="D2316" s="13"/>
    </row>
    <row r="2317" spans="3:4" ht="12.75">
      <c r="C2317" s="13"/>
      <c r="D2317" s="13"/>
    </row>
    <row r="2318" spans="3:4" ht="12.75">
      <c r="C2318" s="13"/>
      <c r="D2318" s="13"/>
    </row>
    <row r="2319" spans="3:4" ht="12.75">
      <c r="C2319" s="13"/>
      <c r="D2319" s="13"/>
    </row>
    <row r="2320" spans="3:4" ht="12.75">
      <c r="C2320" s="13"/>
      <c r="D2320" s="13"/>
    </row>
    <row r="2321" spans="3:4" ht="12.75">
      <c r="C2321" s="13"/>
      <c r="D2321" s="13"/>
    </row>
    <row r="2322" spans="3:4" ht="12.75">
      <c r="C2322" s="13"/>
      <c r="D2322" s="13"/>
    </row>
    <row r="2323" spans="3:4" ht="12.75">
      <c r="C2323" s="13"/>
      <c r="D2323" s="13"/>
    </row>
    <row r="2324" spans="3:4" ht="12.75">
      <c r="C2324" s="13"/>
      <c r="D2324" s="13"/>
    </row>
    <row r="2325" spans="3:4" ht="12.75">
      <c r="C2325" s="13"/>
      <c r="D2325" s="13"/>
    </row>
    <row r="2326" spans="3:4" ht="12.75">
      <c r="C2326" s="13"/>
      <c r="D2326" s="13"/>
    </row>
    <row r="2327" spans="3:4" ht="12.75">
      <c r="C2327" s="13"/>
      <c r="D2327" s="13"/>
    </row>
    <row r="2328" spans="3:4" ht="12.75">
      <c r="C2328" s="13"/>
      <c r="D2328" s="13"/>
    </row>
    <row r="2329" spans="3:4" ht="12.75">
      <c r="C2329" s="13"/>
      <c r="D2329" s="13"/>
    </row>
    <row r="2330" spans="3:4" ht="12.75">
      <c r="C2330" s="13"/>
      <c r="D2330" s="13"/>
    </row>
    <row r="2331" spans="3:4" ht="12.75">
      <c r="C2331" s="13"/>
      <c r="D2331" s="13"/>
    </row>
    <row r="2332" spans="3:4" ht="12.75">
      <c r="C2332" s="13"/>
      <c r="D2332" s="13"/>
    </row>
    <row r="2333" spans="3:4" ht="12.75">
      <c r="C2333" s="13"/>
      <c r="D2333" s="13"/>
    </row>
    <row r="2334" spans="3:4" ht="12.75">
      <c r="C2334" s="13"/>
      <c r="D2334" s="13"/>
    </row>
    <row r="2335" spans="3:4" ht="12.75">
      <c r="C2335" s="13"/>
      <c r="D2335" s="13"/>
    </row>
    <row r="2336" spans="3:4" ht="12.75">
      <c r="C2336" s="13"/>
      <c r="D2336" s="13"/>
    </row>
    <row r="2337" spans="3:4" ht="12.75">
      <c r="C2337" s="13"/>
      <c r="D2337" s="13"/>
    </row>
    <row r="2338" spans="3:4" ht="12.75">
      <c r="C2338" s="13"/>
      <c r="D2338" s="13"/>
    </row>
    <row r="2339" spans="3:4" ht="12.75">
      <c r="C2339" s="13"/>
      <c r="D2339" s="13"/>
    </row>
    <row r="2340" spans="3:4" ht="12.75">
      <c r="C2340" s="13"/>
      <c r="D2340" s="13"/>
    </row>
    <row r="2341" spans="3:4" ht="12.75">
      <c r="C2341" s="13"/>
      <c r="D2341" s="13"/>
    </row>
    <row r="2342" spans="3:4" ht="12.75">
      <c r="C2342" s="13"/>
      <c r="D2342" s="13"/>
    </row>
    <row r="2343" spans="3:4" ht="12.75">
      <c r="C2343" s="13"/>
      <c r="D2343" s="13"/>
    </row>
    <row r="2344" spans="3:4" ht="12.75">
      <c r="C2344" s="13"/>
      <c r="D2344" s="13"/>
    </row>
    <row r="2345" spans="3:4" ht="12.75">
      <c r="C2345" s="13"/>
      <c r="D2345" s="13"/>
    </row>
    <row r="2346" spans="3:4" ht="12.75">
      <c r="C2346" s="13"/>
      <c r="D2346" s="13"/>
    </row>
    <row r="2347" spans="3:4" ht="12.75">
      <c r="C2347" s="13"/>
      <c r="D2347" s="13"/>
    </row>
    <row r="2348" spans="3:4" ht="12.75">
      <c r="C2348" s="13"/>
      <c r="D2348" s="13"/>
    </row>
    <row r="2349" spans="3:4" ht="12.75">
      <c r="C2349" s="13"/>
      <c r="D2349" s="13"/>
    </row>
    <row r="2350" spans="3:4" ht="12.75">
      <c r="C2350" s="13"/>
      <c r="D2350" s="13"/>
    </row>
    <row r="2351" spans="3:4" ht="12.75">
      <c r="C2351" s="13"/>
      <c r="D2351" s="13"/>
    </row>
    <row r="2352" spans="3:4" ht="12.75">
      <c r="C2352" s="13"/>
      <c r="D2352" s="13"/>
    </row>
    <row r="2353" spans="3:4" ht="12.75">
      <c r="C2353" s="13"/>
      <c r="D2353" s="13"/>
    </row>
    <row r="2354" spans="3:4" ht="12.75">
      <c r="C2354" s="13"/>
      <c r="D2354" s="13"/>
    </row>
    <row r="2355" spans="3:4" ht="12.75">
      <c r="C2355" s="13"/>
      <c r="D2355" s="13"/>
    </row>
    <row r="2356" spans="3:4" ht="12.75">
      <c r="C2356" s="13"/>
      <c r="D2356" s="13"/>
    </row>
    <row r="2357" spans="3:4" ht="12.75">
      <c r="C2357" s="13"/>
      <c r="D2357" s="13"/>
    </row>
    <row r="2358" spans="3:4" ht="12.75">
      <c r="C2358" s="13"/>
      <c r="D2358" s="13"/>
    </row>
    <row r="2359" spans="3:4" ht="12.75">
      <c r="C2359" s="13"/>
      <c r="D2359" s="13"/>
    </row>
    <row r="2360" spans="3:4" ht="12.75">
      <c r="C2360" s="13"/>
      <c r="D2360" s="13"/>
    </row>
    <row r="2361" spans="3:4" ht="12.75">
      <c r="C2361" s="13"/>
      <c r="D2361" s="13"/>
    </row>
    <row r="2362" spans="3:4" ht="12.75">
      <c r="C2362" s="13"/>
      <c r="D2362" s="13"/>
    </row>
    <row r="2363" spans="3:4" ht="12.75">
      <c r="C2363" s="13"/>
      <c r="D2363" s="13"/>
    </row>
    <row r="2364" spans="3:4" ht="12.75">
      <c r="C2364" s="13"/>
      <c r="D2364" s="13"/>
    </row>
    <row r="2365" spans="3:4" ht="12.75">
      <c r="C2365" s="13"/>
      <c r="D2365" s="13"/>
    </row>
    <row r="2366" spans="3:4" ht="12.75">
      <c r="C2366" s="13"/>
      <c r="D2366" s="13"/>
    </row>
    <row r="2367" spans="3:4" ht="12.75">
      <c r="C2367" s="13"/>
      <c r="D2367" s="13"/>
    </row>
    <row r="2368" spans="3:4" ht="12.75">
      <c r="C2368" s="13"/>
      <c r="D2368" s="13"/>
    </row>
    <row r="2369" spans="3:4" ht="12.75">
      <c r="C2369" s="13"/>
      <c r="D2369" s="13"/>
    </row>
    <row r="2370" spans="3:4" ht="12.75">
      <c r="C2370" s="13"/>
      <c r="D2370" s="13"/>
    </row>
    <row r="2371" spans="3:4" ht="12.75">
      <c r="C2371" s="13"/>
      <c r="D2371" s="13"/>
    </row>
    <row r="2372" spans="3:4" ht="12.75">
      <c r="C2372" s="13"/>
      <c r="D2372" s="13"/>
    </row>
    <row r="2373" spans="3:4" ht="12.75">
      <c r="C2373" s="13"/>
      <c r="D2373" s="13"/>
    </row>
    <row r="2374" spans="3:4" ht="12.75">
      <c r="C2374" s="13"/>
      <c r="D2374" s="13"/>
    </row>
    <row r="2375" spans="3:4" ht="12.75">
      <c r="C2375" s="13"/>
      <c r="D2375" s="13"/>
    </row>
    <row r="2376" spans="3:4" ht="12.75">
      <c r="C2376" s="13"/>
      <c r="D2376" s="13"/>
    </row>
    <row r="2377" spans="3:4" ht="12.75">
      <c r="C2377" s="13"/>
      <c r="D2377" s="13"/>
    </row>
    <row r="2378" spans="3:4" ht="12.75">
      <c r="C2378" s="13"/>
      <c r="D2378" s="13"/>
    </row>
    <row r="2379" spans="3:4" ht="12.75">
      <c r="C2379" s="13"/>
      <c r="D2379" s="13"/>
    </row>
    <row r="2380" spans="3:4" ht="12.75">
      <c r="C2380" s="13"/>
      <c r="D2380" s="13"/>
    </row>
    <row r="2381" spans="3:4" ht="12.75">
      <c r="C2381" s="13"/>
      <c r="D2381" s="13"/>
    </row>
    <row r="2382" spans="3:4" ht="12.75">
      <c r="C2382" s="13"/>
      <c r="D2382" s="13"/>
    </row>
    <row r="2383" spans="3:4" ht="12.75">
      <c r="C2383" s="13"/>
      <c r="D2383" s="13"/>
    </row>
    <row r="2384" spans="3:4" ht="12.75">
      <c r="C2384" s="13"/>
      <c r="D2384" s="13"/>
    </row>
    <row r="2385" spans="3:4" ht="12.75">
      <c r="C2385" s="13"/>
      <c r="D2385" s="13"/>
    </row>
    <row r="2386" spans="3:4" ht="12.75">
      <c r="C2386" s="13"/>
      <c r="D2386" s="13"/>
    </row>
    <row r="2387" spans="3:4" ht="12.75">
      <c r="C2387" s="13"/>
      <c r="D2387" s="13"/>
    </row>
    <row r="2388" spans="3:4" ht="12.75">
      <c r="C2388" s="13"/>
      <c r="D2388" s="13"/>
    </row>
    <row r="2389" spans="3:4" ht="12.75">
      <c r="C2389" s="13"/>
      <c r="D2389" s="13"/>
    </row>
    <row r="2390" spans="3:4" ht="12.75">
      <c r="C2390" s="13"/>
      <c r="D2390" s="13"/>
    </row>
    <row r="2391" spans="3:4" ht="12.75">
      <c r="C2391" s="13"/>
      <c r="D2391" s="13"/>
    </row>
    <row r="2392" spans="3:4" ht="12.75">
      <c r="C2392" s="13"/>
      <c r="D2392" s="13"/>
    </row>
    <row r="2393" spans="3:4" ht="12.75">
      <c r="C2393" s="13"/>
      <c r="D2393" s="13"/>
    </row>
    <row r="2394" spans="3:4" ht="12.75">
      <c r="C2394" s="13"/>
      <c r="D2394" s="13"/>
    </row>
    <row r="2395" spans="3:4" ht="12.75">
      <c r="C2395" s="13"/>
      <c r="D2395" s="13"/>
    </row>
    <row r="2396" spans="3:4" ht="12.75">
      <c r="C2396" s="13"/>
      <c r="D2396" s="13"/>
    </row>
    <row r="2397" spans="3:4" ht="12.75">
      <c r="C2397" s="13"/>
      <c r="D2397" s="13"/>
    </row>
    <row r="2398" spans="3:4" ht="12.75">
      <c r="C2398" s="13"/>
      <c r="D2398" s="13"/>
    </row>
    <row r="2399" spans="3:4" ht="12.75">
      <c r="C2399" s="13"/>
      <c r="D2399" s="13"/>
    </row>
    <row r="2400" spans="3:4" ht="12.75">
      <c r="C2400" s="13"/>
      <c r="D2400" s="13"/>
    </row>
    <row r="2401" spans="3:4" ht="12.75">
      <c r="C2401" s="13"/>
      <c r="D2401" s="13"/>
    </row>
    <row r="2402" spans="3:4" ht="12.75">
      <c r="C2402" s="13"/>
      <c r="D2402" s="13"/>
    </row>
    <row r="2403" spans="3:4" ht="12.75">
      <c r="C2403" s="13"/>
      <c r="D2403" s="13"/>
    </row>
    <row r="2404" spans="3:4" ht="12.75">
      <c r="C2404" s="13"/>
      <c r="D2404" s="13"/>
    </row>
    <row r="2405" spans="3:4" ht="12.75">
      <c r="C2405" s="13"/>
      <c r="D2405" s="13"/>
    </row>
    <row r="2406" spans="3:4" ht="12.75">
      <c r="C2406" s="13"/>
      <c r="D2406" s="13"/>
    </row>
    <row r="2407" spans="3:4" ht="12.75">
      <c r="C2407" s="13"/>
      <c r="D2407" s="13"/>
    </row>
    <row r="2408" spans="3:4" ht="12.75">
      <c r="C2408" s="13"/>
      <c r="D2408" s="13"/>
    </row>
    <row r="2409" spans="3:4" ht="12.75">
      <c r="C2409" s="13"/>
      <c r="D2409" s="13"/>
    </row>
    <row r="2410" spans="3:4" ht="12.75">
      <c r="C2410" s="13"/>
      <c r="D2410" s="13"/>
    </row>
    <row r="2411" spans="3:4" ht="12.75">
      <c r="C2411" s="13"/>
      <c r="D2411" s="13"/>
    </row>
    <row r="2412" spans="3:4" ht="12.75">
      <c r="C2412" s="13"/>
      <c r="D2412" s="13"/>
    </row>
    <row r="2413" spans="3:4" ht="12.75">
      <c r="C2413" s="13"/>
      <c r="D2413" s="13"/>
    </row>
    <row r="2414" spans="3:4" ht="12.75">
      <c r="C2414" s="13"/>
      <c r="D2414" s="13"/>
    </row>
    <row r="2415" spans="3:4" ht="12.75">
      <c r="C2415" s="13"/>
      <c r="D2415" s="13"/>
    </row>
    <row r="2416" spans="3:4" ht="12.75">
      <c r="C2416" s="13"/>
      <c r="D2416" s="13"/>
    </row>
    <row r="2417" spans="3:4" ht="12.75">
      <c r="C2417" s="13"/>
      <c r="D2417" s="13"/>
    </row>
    <row r="2418" spans="3:4" ht="12.75">
      <c r="C2418" s="13"/>
      <c r="D2418" s="13"/>
    </row>
    <row r="2419" spans="3:4" ht="12.75">
      <c r="C2419" s="13"/>
      <c r="D2419" s="13"/>
    </row>
    <row r="2420" spans="3:4" ht="12.75">
      <c r="C2420" s="13"/>
      <c r="D2420" s="13"/>
    </row>
    <row r="2421" spans="3:4" ht="12.75">
      <c r="C2421" s="13"/>
      <c r="D2421" s="13"/>
    </row>
    <row r="2422" spans="3:4" ht="12.75">
      <c r="C2422" s="13"/>
      <c r="D2422" s="13"/>
    </row>
    <row r="2423" spans="3:4" ht="12.75">
      <c r="C2423" s="13"/>
      <c r="D2423" s="13"/>
    </row>
    <row r="2424" spans="3:4" ht="12.75">
      <c r="C2424" s="13"/>
      <c r="D2424" s="13"/>
    </row>
    <row r="2425" spans="3:4" ht="12.75">
      <c r="C2425" s="13"/>
      <c r="D2425" s="13"/>
    </row>
    <row r="2426" spans="3:4" ht="12.75">
      <c r="C2426" s="13"/>
      <c r="D2426" s="13"/>
    </row>
    <row r="2427" spans="3:4" ht="12.75">
      <c r="C2427" s="13"/>
      <c r="D2427" s="13"/>
    </row>
    <row r="2428" spans="3:4" ht="12.75">
      <c r="C2428" s="13"/>
      <c r="D2428" s="13"/>
    </row>
    <row r="2429" spans="3:4" ht="12.75">
      <c r="C2429" s="13"/>
      <c r="D2429" s="13"/>
    </row>
    <row r="2430" spans="3:4" ht="12.75">
      <c r="C2430" s="13"/>
      <c r="D2430" s="13"/>
    </row>
    <row r="2431" spans="3:4" ht="12.75">
      <c r="C2431" s="13"/>
      <c r="D2431" s="13"/>
    </row>
    <row r="2432" spans="3:4" ht="12.75">
      <c r="C2432" s="13"/>
      <c r="D2432" s="13"/>
    </row>
    <row r="2433" spans="3:4" ht="12.75">
      <c r="C2433" s="13"/>
      <c r="D2433" s="13"/>
    </row>
    <row r="2434" spans="3:4" ht="12.75">
      <c r="C2434" s="13"/>
      <c r="D2434" s="13"/>
    </row>
    <row r="2435" spans="3:4" ht="12.75">
      <c r="C2435" s="13"/>
      <c r="D2435" s="13"/>
    </row>
    <row r="2436" spans="3:4" ht="12.75">
      <c r="C2436" s="13"/>
      <c r="D2436" s="13"/>
    </row>
    <row r="2437" spans="3:4" ht="12.75">
      <c r="C2437" s="13"/>
      <c r="D2437" s="13"/>
    </row>
    <row r="2438" spans="3:4" ht="12.75">
      <c r="C2438" s="13"/>
      <c r="D2438" s="13"/>
    </row>
    <row r="2439" spans="3:4" ht="12.75">
      <c r="C2439" s="13"/>
      <c r="D2439" s="13"/>
    </row>
    <row r="2440" spans="3:4" ht="12.75">
      <c r="C2440" s="13"/>
      <c r="D2440" s="13"/>
    </row>
    <row r="2441" spans="3:4" ht="12.75">
      <c r="C2441" s="13"/>
      <c r="D2441" s="13"/>
    </row>
    <row r="2442" spans="3:4" ht="12.75">
      <c r="C2442" s="13"/>
      <c r="D2442" s="13"/>
    </row>
    <row r="2443" spans="3:4" ht="12.75">
      <c r="C2443" s="13"/>
      <c r="D2443" s="13"/>
    </row>
    <row r="2444" spans="3:4" ht="12.75">
      <c r="C2444" s="13"/>
      <c r="D2444" s="13"/>
    </row>
    <row r="2445" spans="3:4" ht="12.75">
      <c r="C2445" s="13"/>
      <c r="D2445" s="13"/>
    </row>
    <row r="2446" spans="3:4" ht="12.75">
      <c r="C2446" s="13"/>
      <c r="D2446" s="13"/>
    </row>
    <row r="2447" spans="3:4" ht="12.75">
      <c r="C2447" s="13"/>
      <c r="D2447" s="13"/>
    </row>
    <row r="2448" spans="3:4" ht="12.75">
      <c r="C2448" s="13"/>
      <c r="D2448" s="13"/>
    </row>
    <row r="2449" spans="3:4" ht="12.75">
      <c r="C2449" s="13"/>
      <c r="D2449" s="13"/>
    </row>
    <row r="2450" spans="3:4" ht="12.75">
      <c r="C2450" s="13"/>
      <c r="D2450" s="13"/>
    </row>
    <row r="2451" spans="3:4" ht="12.75">
      <c r="C2451" s="13"/>
      <c r="D2451" s="13"/>
    </row>
    <row r="2452" spans="3:4" ht="12.75">
      <c r="C2452" s="13"/>
      <c r="D2452" s="13"/>
    </row>
    <row r="2453" spans="3:4" ht="12.75">
      <c r="C2453" s="13"/>
      <c r="D2453" s="13"/>
    </row>
    <row r="2454" spans="3:4" ht="12.75">
      <c r="C2454" s="13"/>
      <c r="D2454" s="13"/>
    </row>
    <row r="2455" spans="3:4" ht="12.75">
      <c r="C2455" s="13"/>
      <c r="D2455" s="13"/>
    </row>
    <row r="2456" spans="3:4" ht="12.75">
      <c r="C2456" s="13"/>
      <c r="D2456" s="13"/>
    </row>
    <row r="2457" spans="3:4" ht="12.75">
      <c r="C2457" s="13"/>
      <c r="D2457" s="13"/>
    </row>
    <row r="2458" spans="3:4" ht="12.75">
      <c r="C2458" s="13"/>
      <c r="D2458" s="13"/>
    </row>
    <row r="2459" spans="3:4" ht="12.75">
      <c r="C2459" s="13"/>
      <c r="D2459" s="13"/>
    </row>
    <row r="2460" spans="3:4" ht="12.75">
      <c r="C2460" s="13"/>
      <c r="D2460" s="13"/>
    </row>
    <row r="2461" spans="3:4" ht="12.75">
      <c r="C2461" s="13"/>
      <c r="D2461" s="13"/>
    </row>
    <row r="2462" spans="3:4" ht="12.75">
      <c r="C2462" s="13"/>
      <c r="D2462" s="13"/>
    </row>
    <row r="2463" spans="3:4" ht="12.75">
      <c r="C2463" s="13"/>
      <c r="D2463" s="13"/>
    </row>
    <row r="2464" spans="3:4" ht="12.75">
      <c r="C2464" s="13"/>
      <c r="D2464" s="13"/>
    </row>
    <row r="2465" spans="3:4" ht="12.75">
      <c r="C2465" s="13"/>
      <c r="D2465" s="13"/>
    </row>
    <row r="2466" spans="3:4" ht="12.75">
      <c r="C2466" s="13"/>
      <c r="D2466" s="13"/>
    </row>
    <row r="2467" spans="3:4" ht="12.75">
      <c r="C2467" s="13"/>
      <c r="D2467" s="13"/>
    </row>
    <row r="2468" spans="3:4" ht="12.75">
      <c r="C2468" s="13"/>
      <c r="D2468" s="13"/>
    </row>
    <row r="2469" spans="3:4" ht="12.75">
      <c r="C2469" s="13"/>
      <c r="D2469" s="13"/>
    </row>
    <row r="2470" spans="3:4" ht="12.75">
      <c r="C2470" s="13"/>
      <c r="D2470" s="13"/>
    </row>
    <row r="2471" spans="3:4" ht="12.75">
      <c r="C2471" s="13"/>
      <c r="D2471" s="13"/>
    </row>
    <row r="2472" spans="3:4" ht="12.75">
      <c r="C2472" s="13"/>
      <c r="D2472" s="13"/>
    </row>
    <row r="2473" spans="3:4" ht="12.75">
      <c r="C2473" s="13"/>
      <c r="D2473" s="13"/>
    </row>
    <row r="2474" spans="3:4" ht="12.75">
      <c r="C2474" s="13"/>
      <c r="D2474" s="13"/>
    </row>
    <row r="2475" spans="3:4" ht="12.75">
      <c r="C2475" s="13"/>
      <c r="D2475" s="13"/>
    </row>
    <row r="2476" spans="3:4" ht="12.75">
      <c r="C2476" s="13"/>
      <c r="D2476" s="13"/>
    </row>
    <row r="2477" spans="3:4" ht="12.75">
      <c r="C2477" s="13"/>
      <c r="D2477" s="13"/>
    </row>
    <row r="2478" spans="3:4" ht="12.75">
      <c r="C2478" s="13"/>
      <c r="D2478" s="13"/>
    </row>
    <row r="2479" spans="3:4" ht="12.75">
      <c r="C2479" s="13"/>
      <c r="D2479" s="13"/>
    </row>
    <row r="2480" spans="3:4" ht="12.75">
      <c r="C2480" s="13"/>
      <c r="D2480" s="13"/>
    </row>
    <row r="2481" spans="3:4" ht="12.75">
      <c r="C2481" s="13"/>
      <c r="D2481" s="13"/>
    </row>
    <row r="2482" spans="3:4" ht="12.75">
      <c r="C2482" s="13"/>
      <c r="D2482" s="13"/>
    </row>
    <row r="2483" spans="3:4" ht="12.75">
      <c r="C2483" s="13"/>
      <c r="D2483" s="13"/>
    </row>
    <row r="2484" spans="3:4" ht="12.75">
      <c r="C2484" s="13"/>
      <c r="D2484" s="13"/>
    </row>
    <row r="2485" spans="3:4" ht="12.75">
      <c r="C2485" s="13"/>
      <c r="D2485" s="13"/>
    </row>
    <row r="2486" spans="3:4" ht="12.75">
      <c r="C2486" s="13"/>
      <c r="D2486" s="13"/>
    </row>
    <row r="2487" spans="3:4" ht="12.75">
      <c r="C2487" s="13"/>
      <c r="D2487" s="13"/>
    </row>
    <row r="2488" spans="3:4" ht="12.75">
      <c r="C2488" s="13"/>
      <c r="D2488" s="13"/>
    </row>
    <row r="2489" spans="3:4" ht="12.75">
      <c r="C2489" s="13"/>
      <c r="D2489" s="13"/>
    </row>
    <row r="2490" spans="3:4" ht="12.75">
      <c r="C2490" s="13"/>
      <c r="D2490" s="13"/>
    </row>
    <row r="2491" spans="3:4" ht="12.75">
      <c r="C2491" s="13"/>
      <c r="D2491" s="13"/>
    </row>
    <row r="2492" spans="3:4" ht="12.75">
      <c r="C2492" s="13"/>
      <c r="D2492" s="13"/>
    </row>
    <row r="2493" spans="3:4" ht="12.75">
      <c r="C2493" s="13"/>
      <c r="D2493" s="13"/>
    </row>
    <row r="2494" spans="3:4" ht="12.75">
      <c r="C2494" s="13"/>
      <c r="D2494" s="13"/>
    </row>
    <row r="2495" spans="3:4" ht="12.75">
      <c r="C2495" s="13"/>
      <c r="D2495" s="13"/>
    </row>
    <row r="2496" spans="3:4" ht="12.75">
      <c r="C2496" s="13"/>
      <c r="D2496" s="13"/>
    </row>
    <row r="2497" spans="3:4" ht="12.75">
      <c r="C2497" s="13"/>
      <c r="D2497" s="13"/>
    </row>
    <row r="2498" spans="3:4" ht="12.75">
      <c r="C2498" s="13"/>
      <c r="D2498" s="13"/>
    </row>
    <row r="2499" spans="3:4" ht="12.75">
      <c r="C2499" s="13"/>
      <c r="D2499" s="13"/>
    </row>
    <row r="2500" spans="3:4" ht="12.75">
      <c r="C2500" s="13"/>
      <c r="D2500" s="13"/>
    </row>
    <row r="2501" spans="3:4" ht="12.75">
      <c r="C2501" s="13"/>
      <c r="D2501" s="13"/>
    </row>
    <row r="2502" spans="3:4" ht="12.75">
      <c r="C2502" s="13"/>
      <c r="D2502" s="13"/>
    </row>
    <row r="2503" spans="3:4" ht="12.75">
      <c r="C2503" s="13"/>
      <c r="D2503" s="13"/>
    </row>
    <row r="2504" spans="3:4" ht="12.75">
      <c r="C2504" s="13"/>
      <c r="D2504" s="13"/>
    </row>
    <row r="2505" spans="3:4" ht="12.75">
      <c r="C2505" s="13"/>
      <c r="D2505" s="13"/>
    </row>
    <row r="2506" spans="3:4" ht="12.75">
      <c r="C2506" s="13"/>
      <c r="D2506" s="13"/>
    </row>
    <row r="2507" spans="3:4" ht="12.75">
      <c r="C2507" s="13"/>
      <c r="D2507" s="13"/>
    </row>
    <row r="2508" spans="3:4" ht="12.75">
      <c r="C2508" s="13"/>
      <c r="D2508" s="13"/>
    </row>
    <row r="2509" spans="3:4" ht="12.75">
      <c r="C2509" s="13"/>
      <c r="D2509" s="13"/>
    </row>
    <row r="2510" spans="3:4" ht="12.75">
      <c r="C2510" s="13"/>
      <c r="D2510" s="13"/>
    </row>
    <row r="2511" spans="3:4" ht="12.75">
      <c r="C2511" s="13"/>
      <c r="D2511" s="13"/>
    </row>
    <row r="2512" spans="3:4" ht="12.75">
      <c r="C2512" s="13"/>
      <c r="D2512" s="13"/>
    </row>
    <row r="2513" spans="3:4" ht="12.75">
      <c r="C2513" s="13"/>
      <c r="D2513" s="13"/>
    </row>
    <row r="2514" spans="3:4" ht="12.75">
      <c r="C2514" s="13"/>
      <c r="D2514" s="13"/>
    </row>
    <row r="2515" spans="3:4" ht="12.75">
      <c r="C2515" s="13"/>
      <c r="D2515" s="13"/>
    </row>
    <row r="2516" spans="3:4" ht="12.75">
      <c r="C2516" s="13"/>
      <c r="D2516" s="13"/>
    </row>
    <row r="2517" spans="3:4" ht="12.75">
      <c r="C2517" s="13"/>
      <c r="D2517" s="13"/>
    </row>
    <row r="2518" spans="3:4" ht="12.75">
      <c r="C2518" s="13"/>
      <c r="D2518" s="13"/>
    </row>
    <row r="2519" spans="3:4" ht="12.75">
      <c r="C2519" s="13"/>
      <c r="D2519" s="13"/>
    </row>
    <row r="2520" spans="3:4" ht="12.75">
      <c r="C2520" s="13"/>
      <c r="D2520" s="13"/>
    </row>
    <row r="2521" spans="3:4" ht="12.75">
      <c r="C2521" s="13"/>
      <c r="D2521" s="13"/>
    </row>
    <row r="2522" spans="3:4" ht="12.75">
      <c r="C2522" s="13"/>
      <c r="D2522" s="13"/>
    </row>
    <row r="2523" spans="3:4" ht="12.75">
      <c r="C2523" s="13"/>
      <c r="D2523" s="13"/>
    </row>
    <row r="2524" spans="3:4" ht="12.75">
      <c r="C2524" s="13"/>
      <c r="D2524" s="13"/>
    </row>
    <row r="2525" spans="3:4" ht="12.75">
      <c r="C2525" s="13"/>
      <c r="D2525" s="13"/>
    </row>
    <row r="2526" spans="3:4" ht="12.75">
      <c r="C2526" s="13"/>
      <c r="D2526" s="13"/>
    </row>
    <row r="2527" spans="3:4" ht="12.75">
      <c r="C2527" s="13"/>
      <c r="D2527" s="13"/>
    </row>
    <row r="2528" spans="3:4" ht="12.75">
      <c r="C2528" s="13"/>
      <c r="D2528" s="13"/>
    </row>
    <row r="2529" spans="3:4" ht="12.75">
      <c r="C2529" s="13"/>
      <c r="D2529" s="13"/>
    </row>
    <row r="2530" spans="3:4" ht="12.75">
      <c r="C2530" s="13"/>
      <c r="D2530" s="13"/>
    </row>
    <row r="2531" spans="3:4" ht="12.75">
      <c r="C2531" s="13"/>
      <c r="D2531" s="13"/>
    </row>
    <row r="2532" spans="3:4" ht="12.75">
      <c r="C2532" s="13"/>
      <c r="D2532" s="13"/>
    </row>
    <row r="2533" spans="3:4" ht="12.75">
      <c r="C2533" s="13"/>
      <c r="D2533" s="13"/>
    </row>
    <row r="2534" spans="3:4" ht="12.75">
      <c r="C2534" s="13"/>
      <c r="D2534" s="13"/>
    </row>
    <row r="2535" spans="3:4" ht="12.75">
      <c r="C2535" s="13"/>
      <c r="D2535" s="13"/>
    </row>
    <row r="2536" spans="3:4" ht="12.75">
      <c r="C2536" s="13"/>
      <c r="D2536" s="13"/>
    </row>
    <row r="2537" spans="3:4" ht="12.75">
      <c r="C2537" s="13"/>
      <c r="D2537" s="13"/>
    </row>
    <row r="2538" spans="3:4" ht="12.75">
      <c r="C2538" s="13"/>
      <c r="D2538" s="13"/>
    </row>
    <row r="2539" spans="3:4" ht="12.75">
      <c r="C2539" s="13"/>
      <c r="D2539" s="13"/>
    </row>
    <row r="2540" spans="3:4" ht="12.75">
      <c r="C2540" s="13"/>
      <c r="D2540" s="13"/>
    </row>
    <row r="2541" spans="3:4" ht="12.75">
      <c r="C2541" s="13"/>
      <c r="D2541" s="13"/>
    </row>
    <row r="2542" spans="3:4" ht="12.75">
      <c r="C2542" s="13"/>
      <c r="D2542" s="13"/>
    </row>
    <row r="2543" spans="3:4" ht="12.75">
      <c r="C2543" s="13"/>
      <c r="D2543" s="13"/>
    </row>
    <row r="2544" spans="3:4" ht="12.75">
      <c r="C2544" s="13"/>
      <c r="D2544" s="13"/>
    </row>
    <row r="2545" spans="3:4" ht="12.75">
      <c r="C2545" s="13"/>
      <c r="D2545" s="13"/>
    </row>
    <row r="2546" spans="3:4" ht="12.75">
      <c r="C2546" s="13"/>
      <c r="D2546" s="13"/>
    </row>
    <row r="2547" spans="3:4" ht="12.75">
      <c r="C2547" s="13"/>
      <c r="D2547" s="13"/>
    </row>
    <row r="2548" spans="3:4" ht="12.75">
      <c r="C2548" s="13"/>
      <c r="D2548" s="13"/>
    </row>
    <row r="2549" spans="3:4" ht="12.75">
      <c r="C2549" s="13"/>
      <c r="D2549" s="13"/>
    </row>
    <row r="2550" spans="3:4" ht="12.75">
      <c r="C2550" s="13"/>
      <c r="D2550" s="13"/>
    </row>
    <row r="2551" spans="3:4" ht="12.75">
      <c r="C2551" s="13"/>
      <c r="D2551" s="13"/>
    </row>
    <row r="2552" spans="3:4" ht="12.75">
      <c r="C2552" s="13"/>
      <c r="D2552" s="13"/>
    </row>
    <row r="2553" spans="3:4" ht="12.75">
      <c r="C2553" s="13"/>
      <c r="D2553" s="13"/>
    </row>
    <row r="2554" spans="3:4" ht="12.75">
      <c r="C2554" s="13"/>
      <c r="D2554" s="13"/>
    </row>
    <row r="2555" spans="3:4" ht="12.75">
      <c r="C2555" s="13"/>
      <c r="D2555" s="13"/>
    </row>
    <row r="2556" spans="3:4" ht="12.75">
      <c r="C2556" s="13"/>
      <c r="D2556" s="13"/>
    </row>
    <row r="2557" spans="3:4" ht="12.75">
      <c r="C2557" s="13"/>
      <c r="D2557" s="13"/>
    </row>
    <row r="2558" spans="3:4" ht="12.75">
      <c r="C2558" s="13"/>
      <c r="D2558" s="13"/>
    </row>
    <row r="2559" spans="3:4" ht="12.75">
      <c r="C2559" s="13"/>
      <c r="D2559" s="13"/>
    </row>
    <row r="2560" spans="3:4" ht="12.75">
      <c r="C2560" s="13"/>
      <c r="D2560" s="13"/>
    </row>
    <row r="2561" spans="3:4" ht="12.75">
      <c r="C2561" s="13"/>
      <c r="D2561" s="13"/>
    </row>
    <row r="2562" spans="3:4" ht="12.75">
      <c r="C2562" s="13"/>
      <c r="D2562" s="13"/>
    </row>
    <row r="2563" spans="3:4" ht="12.75">
      <c r="C2563" s="13"/>
      <c r="D2563" s="13"/>
    </row>
    <row r="2564" spans="3:4" ht="12.75">
      <c r="C2564" s="13"/>
      <c r="D2564" s="13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8"/>
  <sheetViews>
    <sheetView zoomScalePageLayoutView="0" workbookViewId="0" topLeftCell="A1">
      <selection activeCell="A40" sqref="A40:D40"/>
    </sheetView>
  </sheetViews>
  <sheetFormatPr defaultColWidth="9.140625" defaultRowHeight="12.75"/>
  <cols>
    <col min="1" max="1" width="19.7109375" style="10" customWidth="1"/>
    <col min="2" max="2" width="4.421875" style="16" customWidth="1"/>
    <col min="3" max="3" width="12.7109375" style="10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10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45" t="s">
        <v>60</v>
      </c>
      <c r="I1" s="46" t="s">
        <v>61</v>
      </c>
      <c r="J1" s="47" t="s">
        <v>62</v>
      </c>
    </row>
    <row r="2" spans="9:10" ht="12.75">
      <c r="I2" s="48" t="s">
        <v>63</v>
      </c>
      <c r="J2" s="49" t="s">
        <v>64</v>
      </c>
    </row>
    <row r="3" spans="1:10" ht="12.75">
      <c r="A3" s="50" t="s">
        <v>65</v>
      </c>
      <c r="I3" s="48" t="s">
        <v>66</v>
      </c>
      <c r="J3" s="49" t="s">
        <v>24</v>
      </c>
    </row>
    <row r="4" spans="9:10" ht="12.75">
      <c r="I4" s="48" t="s">
        <v>67</v>
      </c>
      <c r="J4" s="49" t="s">
        <v>24</v>
      </c>
    </row>
    <row r="5" spans="9:10" ht="13.5" thickBot="1">
      <c r="I5" s="51" t="s">
        <v>68</v>
      </c>
      <c r="J5" s="52" t="s">
        <v>69</v>
      </c>
    </row>
    <row r="10" ht="13.5" thickBot="1"/>
    <row r="11" spans="1:16" ht="12.75" customHeight="1" thickBot="1">
      <c r="A11" s="10" t="str">
        <f aca="true" t="shared" si="0" ref="A11:A40">P11</f>
        <v>IBVS 5084 </v>
      </c>
      <c r="B11" s="3" t="str">
        <f aca="true" t="shared" si="1" ref="B11:B40">IF(H11=INT(H11),"I","II")</f>
        <v>I</v>
      </c>
      <c r="C11" s="10">
        <f aca="true" t="shared" si="2" ref="C11:C40">1*G11</f>
        <v>25290.813</v>
      </c>
      <c r="D11" s="16" t="str">
        <f aca="true" t="shared" si="3" ref="D11:D40">VLOOKUP(F11,I$1:J$5,2,FALSE)</f>
        <v>vis</v>
      </c>
      <c r="E11" s="53">
        <f>VLOOKUP(C11,A!C$21:E$973,3,FALSE)</f>
        <v>-4731.958762886599</v>
      </c>
      <c r="F11" s="3" t="s">
        <v>68</v>
      </c>
      <c r="G11" s="16" t="str">
        <f aca="true" t="shared" si="4" ref="G11:G40">MID(I11,3,LEN(I11)-3)</f>
        <v>25290.813</v>
      </c>
      <c r="H11" s="10">
        <f aca="true" t="shared" si="5" ref="H11:H40">1*K11</f>
        <v>-14661</v>
      </c>
      <c r="I11" s="54" t="s">
        <v>70</v>
      </c>
      <c r="J11" s="55" t="s">
        <v>71</v>
      </c>
      <c r="K11" s="54">
        <v>-14661</v>
      </c>
      <c r="L11" s="54" t="s">
        <v>72</v>
      </c>
      <c r="M11" s="55" t="s">
        <v>73</v>
      </c>
      <c r="N11" s="55"/>
      <c r="O11" s="56" t="s">
        <v>74</v>
      </c>
      <c r="P11" s="57" t="s">
        <v>75</v>
      </c>
    </row>
    <row r="12" spans="1:16" ht="12.75" customHeight="1" thickBot="1">
      <c r="A12" s="10" t="str">
        <f t="shared" si="0"/>
        <v>IBVS 5084 </v>
      </c>
      <c r="B12" s="3" t="str">
        <f t="shared" si="1"/>
        <v>I</v>
      </c>
      <c r="C12" s="10">
        <f t="shared" si="2"/>
        <v>27092.797</v>
      </c>
      <c r="D12" s="16" t="str">
        <f t="shared" si="3"/>
        <v>vis</v>
      </c>
      <c r="E12" s="53">
        <f>VLOOKUP(C12,A!C$21:E$973,3,FALSE)</f>
        <v>-3761.0104202756515</v>
      </c>
      <c r="F12" s="3" t="s">
        <v>68</v>
      </c>
      <c r="G12" s="16" t="str">
        <f t="shared" si="4"/>
        <v>27092.797</v>
      </c>
      <c r="H12" s="10">
        <f t="shared" si="5"/>
        <v>-13690</v>
      </c>
      <c r="I12" s="54" t="s">
        <v>76</v>
      </c>
      <c r="J12" s="55" t="s">
        <v>77</v>
      </c>
      <c r="K12" s="54">
        <v>-13690</v>
      </c>
      <c r="L12" s="54" t="s">
        <v>78</v>
      </c>
      <c r="M12" s="55" t="s">
        <v>73</v>
      </c>
      <c r="N12" s="55"/>
      <c r="O12" s="56" t="s">
        <v>74</v>
      </c>
      <c r="P12" s="57" t="s">
        <v>75</v>
      </c>
    </row>
    <row r="13" spans="1:16" ht="12.75" customHeight="1" thickBot="1">
      <c r="A13" s="10" t="str">
        <f t="shared" si="0"/>
        <v>IBVS 5084 </v>
      </c>
      <c r="B13" s="3" t="str">
        <f t="shared" si="1"/>
        <v>I</v>
      </c>
      <c r="C13" s="10">
        <f t="shared" si="2"/>
        <v>27374.884</v>
      </c>
      <c r="D13" s="16" t="str">
        <f t="shared" si="3"/>
        <v>vis</v>
      </c>
      <c r="E13" s="53">
        <f>VLOOKUP(C13,A!C$21:E$973,3,FALSE)</f>
        <v>-3609.015782630648</v>
      </c>
      <c r="F13" s="3" t="s">
        <v>68</v>
      </c>
      <c r="G13" s="16" t="str">
        <f t="shared" si="4"/>
        <v>27374.884</v>
      </c>
      <c r="H13" s="10">
        <f t="shared" si="5"/>
        <v>-13538</v>
      </c>
      <c r="I13" s="54" t="s">
        <v>79</v>
      </c>
      <c r="J13" s="55" t="s">
        <v>80</v>
      </c>
      <c r="K13" s="54">
        <v>-13538</v>
      </c>
      <c r="L13" s="54" t="s">
        <v>81</v>
      </c>
      <c r="M13" s="55" t="s">
        <v>73</v>
      </c>
      <c r="N13" s="55"/>
      <c r="O13" s="56" t="s">
        <v>74</v>
      </c>
      <c r="P13" s="57" t="s">
        <v>75</v>
      </c>
    </row>
    <row r="14" spans="1:16" ht="12.75" customHeight="1" thickBot="1">
      <c r="A14" s="10" t="str">
        <f t="shared" si="0"/>
        <v>IBVS 5084 </v>
      </c>
      <c r="B14" s="3" t="str">
        <f t="shared" si="1"/>
        <v>I</v>
      </c>
      <c r="C14" s="10">
        <f t="shared" si="2"/>
        <v>27532.588</v>
      </c>
      <c r="D14" s="16" t="str">
        <f t="shared" si="3"/>
        <v>vis</v>
      </c>
      <c r="E14" s="53">
        <f>VLOOKUP(C14,A!C$21:E$973,3,FALSE)</f>
        <v>-3524.041422468117</v>
      </c>
      <c r="F14" s="3" t="s">
        <v>68</v>
      </c>
      <c r="G14" s="16" t="str">
        <f t="shared" si="4"/>
        <v>27532.588</v>
      </c>
      <c r="H14" s="10">
        <f t="shared" si="5"/>
        <v>-13453</v>
      </c>
      <c r="I14" s="54" t="s">
        <v>82</v>
      </c>
      <c r="J14" s="55" t="s">
        <v>83</v>
      </c>
      <c r="K14" s="54">
        <v>-13453</v>
      </c>
      <c r="L14" s="54" t="s">
        <v>84</v>
      </c>
      <c r="M14" s="55" t="s">
        <v>73</v>
      </c>
      <c r="N14" s="55"/>
      <c r="O14" s="56" t="s">
        <v>74</v>
      </c>
      <c r="P14" s="57" t="s">
        <v>75</v>
      </c>
    </row>
    <row r="15" spans="1:16" ht="12.75" customHeight="1" thickBot="1">
      <c r="A15" s="10" t="str">
        <f t="shared" si="0"/>
        <v>IBVS 5084 </v>
      </c>
      <c r="B15" s="3" t="str">
        <f t="shared" si="1"/>
        <v>I</v>
      </c>
      <c r="C15" s="10">
        <f t="shared" si="2"/>
        <v>28961.655</v>
      </c>
      <c r="D15" s="16" t="str">
        <f t="shared" si="3"/>
        <v>vis</v>
      </c>
      <c r="E15" s="53">
        <f>VLOOKUP(C15,A!C$21:E$973,3,FALSE)</f>
        <v>-2754.02890563667</v>
      </c>
      <c r="F15" s="3" t="s">
        <v>68</v>
      </c>
      <c r="G15" s="16" t="str">
        <f t="shared" si="4"/>
        <v>28961.655</v>
      </c>
      <c r="H15" s="10">
        <f t="shared" si="5"/>
        <v>-12683</v>
      </c>
      <c r="I15" s="54" t="s">
        <v>85</v>
      </c>
      <c r="J15" s="55" t="s">
        <v>86</v>
      </c>
      <c r="K15" s="54">
        <v>-12683</v>
      </c>
      <c r="L15" s="54" t="s">
        <v>87</v>
      </c>
      <c r="M15" s="55" t="s">
        <v>73</v>
      </c>
      <c r="N15" s="55"/>
      <c r="O15" s="56" t="s">
        <v>74</v>
      </c>
      <c r="P15" s="57" t="s">
        <v>75</v>
      </c>
    </row>
    <row r="16" spans="1:16" ht="12.75" customHeight="1" thickBot="1">
      <c r="A16" s="10" t="str">
        <f t="shared" si="0"/>
        <v>IBVS 5084 </v>
      </c>
      <c r="B16" s="3" t="str">
        <f t="shared" si="1"/>
        <v>I</v>
      </c>
      <c r="C16" s="10">
        <f t="shared" si="2"/>
        <v>29429.655</v>
      </c>
      <c r="D16" s="16" t="str">
        <f t="shared" si="3"/>
        <v>vis</v>
      </c>
      <c r="E16" s="53">
        <f>VLOOKUP(C16,A!C$21:E$973,3,FALSE)</f>
        <v>-2501.8602824180825</v>
      </c>
      <c r="F16" s="3" t="s">
        <v>68</v>
      </c>
      <c r="G16" s="16" t="str">
        <f t="shared" si="4"/>
        <v>29429.655</v>
      </c>
      <c r="H16" s="10">
        <f t="shared" si="5"/>
        <v>-12431</v>
      </c>
      <c r="I16" s="54" t="s">
        <v>88</v>
      </c>
      <c r="J16" s="55" t="s">
        <v>89</v>
      </c>
      <c r="K16" s="54">
        <v>-12431</v>
      </c>
      <c r="L16" s="54" t="s">
        <v>90</v>
      </c>
      <c r="M16" s="55" t="s">
        <v>73</v>
      </c>
      <c r="N16" s="55"/>
      <c r="O16" s="56" t="s">
        <v>74</v>
      </c>
      <c r="P16" s="57" t="s">
        <v>75</v>
      </c>
    </row>
    <row r="17" spans="1:16" ht="12.75" customHeight="1" thickBot="1">
      <c r="A17" s="10" t="str">
        <f t="shared" si="0"/>
        <v>IBVS 5084 </v>
      </c>
      <c r="B17" s="3" t="str">
        <f t="shared" si="1"/>
        <v>I</v>
      </c>
      <c r="C17" s="10">
        <f t="shared" si="2"/>
        <v>31084.864</v>
      </c>
      <c r="D17" s="16" t="str">
        <f t="shared" si="3"/>
        <v>vis</v>
      </c>
      <c r="E17" s="53">
        <f>VLOOKUP(C17,A!C$21:E$973,3,FALSE)</f>
        <v>-1609.9975160312965</v>
      </c>
      <c r="F17" s="3" t="s">
        <v>68</v>
      </c>
      <c r="G17" s="16" t="str">
        <f t="shared" si="4"/>
        <v>31084.864</v>
      </c>
      <c r="H17" s="10">
        <f t="shared" si="5"/>
        <v>-11539</v>
      </c>
      <c r="I17" s="54" t="s">
        <v>91</v>
      </c>
      <c r="J17" s="55" t="s">
        <v>92</v>
      </c>
      <c r="K17" s="54">
        <v>-11539</v>
      </c>
      <c r="L17" s="54" t="s">
        <v>93</v>
      </c>
      <c r="M17" s="55" t="s">
        <v>73</v>
      </c>
      <c r="N17" s="55"/>
      <c r="O17" s="56" t="s">
        <v>74</v>
      </c>
      <c r="P17" s="57" t="s">
        <v>75</v>
      </c>
    </row>
    <row r="18" spans="1:16" ht="12.75" customHeight="1" thickBot="1">
      <c r="A18" s="10" t="str">
        <f t="shared" si="0"/>
        <v>IBVS 5084 </v>
      </c>
      <c r="B18" s="3" t="str">
        <f t="shared" si="1"/>
        <v>I</v>
      </c>
      <c r="C18" s="10">
        <f t="shared" si="2"/>
        <v>34072.774</v>
      </c>
      <c r="D18" s="16" t="str">
        <f t="shared" si="3"/>
        <v>vis</v>
      </c>
      <c r="E18" s="53">
        <f>VLOOKUP(C18,A!C$21:E$973,3,FALSE)</f>
        <v>-0.04633867862723744</v>
      </c>
      <c r="F18" s="3" t="s">
        <v>68</v>
      </c>
      <c r="G18" s="16" t="str">
        <f t="shared" si="4"/>
        <v>34072.774</v>
      </c>
      <c r="H18" s="10">
        <f t="shared" si="5"/>
        <v>-9929</v>
      </c>
      <c r="I18" s="54" t="s">
        <v>94</v>
      </c>
      <c r="J18" s="55" t="s">
        <v>95</v>
      </c>
      <c r="K18" s="54">
        <v>-9929</v>
      </c>
      <c r="L18" s="54" t="s">
        <v>96</v>
      </c>
      <c r="M18" s="55" t="s">
        <v>73</v>
      </c>
      <c r="N18" s="55"/>
      <c r="O18" s="56" t="s">
        <v>74</v>
      </c>
      <c r="P18" s="57" t="s">
        <v>75</v>
      </c>
    </row>
    <row r="19" spans="1:16" ht="12.75" customHeight="1" thickBot="1">
      <c r="A19" s="10" t="str">
        <f t="shared" si="0"/>
        <v>IBVS 5084 </v>
      </c>
      <c r="B19" s="3" t="str">
        <f t="shared" si="1"/>
        <v>I</v>
      </c>
      <c r="C19" s="10">
        <f t="shared" si="2"/>
        <v>42485.727</v>
      </c>
      <c r="D19" s="16" t="str">
        <f t="shared" si="3"/>
        <v>vis</v>
      </c>
      <c r="E19" s="53">
        <f>VLOOKUP(C19,A!C$21:E$973,3,FALSE)</f>
        <v>4533.036514339934</v>
      </c>
      <c r="F19" s="3" t="s">
        <v>68</v>
      </c>
      <c r="G19" s="16" t="str">
        <f t="shared" si="4"/>
        <v>42485.727</v>
      </c>
      <c r="H19" s="10">
        <f t="shared" si="5"/>
        <v>-5396</v>
      </c>
      <c r="I19" s="54" t="s">
        <v>97</v>
      </c>
      <c r="J19" s="55" t="s">
        <v>98</v>
      </c>
      <c r="K19" s="54">
        <v>-5396</v>
      </c>
      <c r="L19" s="54" t="s">
        <v>99</v>
      </c>
      <c r="M19" s="55" t="s">
        <v>73</v>
      </c>
      <c r="N19" s="55"/>
      <c r="O19" s="56" t="s">
        <v>74</v>
      </c>
      <c r="P19" s="57" t="s">
        <v>75</v>
      </c>
    </row>
    <row r="20" spans="1:16" ht="12.75" customHeight="1" thickBot="1">
      <c r="A20" s="10" t="str">
        <f t="shared" si="0"/>
        <v>IBVS 5084 </v>
      </c>
      <c r="B20" s="3" t="str">
        <f t="shared" si="1"/>
        <v>I</v>
      </c>
      <c r="C20" s="10">
        <f t="shared" si="2"/>
        <v>44996.764</v>
      </c>
      <c r="D20" s="16" t="str">
        <f t="shared" si="3"/>
        <v>vis</v>
      </c>
      <c r="E20" s="53">
        <f>VLOOKUP(C20,A!C$21:E$973,3,FALSE)</f>
        <v>5886.038102247912</v>
      </c>
      <c r="F20" s="3" t="s">
        <v>68</v>
      </c>
      <c r="G20" s="16" t="str">
        <f t="shared" si="4"/>
        <v>44996.764</v>
      </c>
      <c r="H20" s="10">
        <f t="shared" si="5"/>
        <v>-4043</v>
      </c>
      <c r="I20" s="54" t="s">
        <v>100</v>
      </c>
      <c r="J20" s="55" t="s">
        <v>101</v>
      </c>
      <c r="K20" s="54">
        <v>-4043</v>
      </c>
      <c r="L20" s="54" t="s">
        <v>102</v>
      </c>
      <c r="M20" s="55" t="s">
        <v>73</v>
      </c>
      <c r="N20" s="55"/>
      <c r="O20" s="56" t="s">
        <v>74</v>
      </c>
      <c r="P20" s="57" t="s">
        <v>75</v>
      </c>
    </row>
    <row r="21" spans="1:16" ht="12.75" customHeight="1" thickBot="1">
      <c r="A21" s="10" t="str">
        <f t="shared" si="0"/>
        <v>IBVS 5084 </v>
      </c>
      <c r="B21" s="3" t="str">
        <f t="shared" si="1"/>
        <v>I</v>
      </c>
      <c r="C21" s="10">
        <f t="shared" si="2"/>
        <v>45289.892</v>
      </c>
      <c r="D21" s="16" t="str">
        <f t="shared" si="3"/>
        <v>vis</v>
      </c>
      <c r="E21" s="53">
        <f>VLOOKUP(C21,A!C$21:E$973,3,FALSE)</f>
        <v>6043.981871877863</v>
      </c>
      <c r="F21" s="3" t="s">
        <v>68</v>
      </c>
      <c r="G21" s="16" t="str">
        <f t="shared" si="4"/>
        <v>45289.892</v>
      </c>
      <c r="H21" s="10">
        <f t="shared" si="5"/>
        <v>-3885</v>
      </c>
      <c r="I21" s="54" t="s">
        <v>103</v>
      </c>
      <c r="J21" s="55" t="s">
        <v>104</v>
      </c>
      <c r="K21" s="54">
        <v>-3885</v>
      </c>
      <c r="L21" s="54" t="s">
        <v>105</v>
      </c>
      <c r="M21" s="55" t="s">
        <v>73</v>
      </c>
      <c r="N21" s="55"/>
      <c r="O21" s="56" t="s">
        <v>74</v>
      </c>
      <c r="P21" s="57" t="s">
        <v>75</v>
      </c>
    </row>
    <row r="22" spans="1:16" ht="12.75" customHeight="1" thickBot="1">
      <c r="A22" s="10" t="str">
        <f t="shared" si="0"/>
        <v>IBVS 5084 </v>
      </c>
      <c r="B22" s="3" t="str">
        <f t="shared" si="1"/>
        <v>I</v>
      </c>
      <c r="C22" s="10">
        <f t="shared" si="2"/>
        <v>45757.717</v>
      </c>
      <c r="D22" s="16" t="str">
        <f t="shared" si="3"/>
        <v>vis</v>
      </c>
      <c r="E22" s="53">
        <f>VLOOKUP(C22,A!C$21:E$973,3,FALSE)</f>
        <v>6296.0562012736655</v>
      </c>
      <c r="F22" s="3" t="s">
        <v>68</v>
      </c>
      <c r="G22" s="16" t="str">
        <f t="shared" si="4"/>
        <v>45757.717</v>
      </c>
      <c r="H22" s="10">
        <f t="shared" si="5"/>
        <v>-3633</v>
      </c>
      <c r="I22" s="54" t="s">
        <v>106</v>
      </c>
      <c r="J22" s="55" t="s">
        <v>107</v>
      </c>
      <c r="K22" s="54">
        <v>-3633</v>
      </c>
      <c r="L22" s="54" t="s">
        <v>108</v>
      </c>
      <c r="M22" s="55" t="s">
        <v>73</v>
      </c>
      <c r="N22" s="55"/>
      <c r="O22" s="56" t="s">
        <v>74</v>
      </c>
      <c r="P22" s="57" t="s">
        <v>75</v>
      </c>
    </row>
    <row r="23" spans="1:16" ht="12.75" customHeight="1" thickBot="1">
      <c r="A23" s="10" t="str">
        <f t="shared" si="0"/>
        <v>IBVS 5084 </v>
      </c>
      <c r="B23" s="3" t="str">
        <f t="shared" si="1"/>
        <v>I</v>
      </c>
      <c r="C23" s="10">
        <f t="shared" si="2"/>
        <v>46438.81</v>
      </c>
      <c r="D23" s="16" t="str">
        <f t="shared" si="3"/>
        <v>vis</v>
      </c>
      <c r="E23" s="53">
        <f>VLOOKUP(C23,A!C$21:E$973,3,FALSE)</f>
        <v>6663.0439877989165</v>
      </c>
      <c r="F23" s="3" t="s">
        <v>68</v>
      </c>
      <c r="G23" s="16" t="str">
        <f t="shared" si="4"/>
        <v>46438.810</v>
      </c>
      <c r="H23" s="10">
        <f t="shared" si="5"/>
        <v>-3266</v>
      </c>
      <c r="I23" s="54" t="s">
        <v>109</v>
      </c>
      <c r="J23" s="55" t="s">
        <v>110</v>
      </c>
      <c r="K23" s="54">
        <v>-3266</v>
      </c>
      <c r="L23" s="54" t="s">
        <v>111</v>
      </c>
      <c r="M23" s="55" t="s">
        <v>73</v>
      </c>
      <c r="N23" s="55"/>
      <c r="O23" s="56" t="s">
        <v>74</v>
      </c>
      <c r="P23" s="57" t="s">
        <v>75</v>
      </c>
    </row>
    <row r="24" spans="1:16" ht="12.75" customHeight="1" thickBot="1">
      <c r="A24" s="10" t="str">
        <f t="shared" si="0"/>
        <v>IBVS 5084 </v>
      </c>
      <c r="B24" s="3" t="str">
        <f t="shared" si="1"/>
        <v>I</v>
      </c>
      <c r="C24" s="10">
        <f t="shared" si="2"/>
        <v>46492.646</v>
      </c>
      <c r="D24" s="16" t="str">
        <f t="shared" si="3"/>
        <v>vis</v>
      </c>
      <c r="E24" s="53">
        <f>VLOOKUP(C24,A!C$21:E$973,3,FALSE)</f>
        <v>6692.052000618567</v>
      </c>
      <c r="F24" s="3" t="s">
        <v>68</v>
      </c>
      <c r="G24" s="16" t="str">
        <f t="shared" si="4"/>
        <v>46492.646</v>
      </c>
      <c r="H24" s="10">
        <f t="shared" si="5"/>
        <v>-3237</v>
      </c>
      <c r="I24" s="54" t="s">
        <v>112</v>
      </c>
      <c r="J24" s="55" t="s">
        <v>113</v>
      </c>
      <c r="K24" s="54">
        <v>-3237</v>
      </c>
      <c r="L24" s="54" t="s">
        <v>114</v>
      </c>
      <c r="M24" s="55" t="s">
        <v>73</v>
      </c>
      <c r="N24" s="55"/>
      <c r="O24" s="56" t="s">
        <v>74</v>
      </c>
      <c r="P24" s="57" t="s">
        <v>75</v>
      </c>
    </row>
    <row r="25" spans="1:16" ht="12.75" customHeight="1" thickBot="1">
      <c r="A25" s="10" t="str">
        <f t="shared" si="0"/>
        <v>IBVS 5084 </v>
      </c>
      <c r="B25" s="3" t="str">
        <f t="shared" si="1"/>
        <v>I</v>
      </c>
      <c r="C25" s="10">
        <f t="shared" si="2"/>
        <v>46878.712</v>
      </c>
      <c r="D25" s="16" t="str">
        <f t="shared" si="3"/>
        <v>vis</v>
      </c>
      <c r="E25" s="53">
        <f>VLOOKUP(C25,A!C$21:E$973,3,FALSE)</f>
        <v>6900.072794831189</v>
      </c>
      <c r="F25" s="3" t="s">
        <v>68</v>
      </c>
      <c r="G25" s="16" t="str">
        <f t="shared" si="4"/>
        <v>46878.712</v>
      </c>
      <c r="H25" s="10">
        <f t="shared" si="5"/>
        <v>-3029</v>
      </c>
      <c r="I25" s="54" t="s">
        <v>115</v>
      </c>
      <c r="J25" s="55" t="s">
        <v>116</v>
      </c>
      <c r="K25" s="54">
        <v>-3029</v>
      </c>
      <c r="L25" s="54" t="s">
        <v>117</v>
      </c>
      <c r="M25" s="55" t="s">
        <v>73</v>
      </c>
      <c r="N25" s="55"/>
      <c r="O25" s="56" t="s">
        <v>74</v>
      </c>
      <c r="P25" s="57" t="s">
        <v>75</v>
      </c>
    </row>
    <row r="26" spans="1:16" ht="12.75" customHeight="1" thickBot="1">
      <c r="A26" s="10" t="str">
        <f t="shared" si="0"/>
        <v>IBVS 5084 </v>
      </c>
      <c r="B26" s="3" t="str">
        <f t="shared" si="1"/>
        <v>I</v>
      </c>
      <c r="C26" s="10">
        <f t="shared" si="2"/>
        <v>47264.629</v>
      </c>
      <c r="D26" s="16" t="str">
        <f t="shared" si="3"/>
        <v>vis</v>
      </c>
      <c r="E26" s="53">
        <f>VLOOKUP(C26,A!C$21:E$973,3,FALSE)</f>
        <v>7108.013304588984</v>
      </c>
      <c r="F26" s="3" t="s">
        <v>68</v>
      </c>
      <c r="G26" s="16" t="str">
        <f t="shared" si="4"/>
        <v>47264.629</v>
      </c>
      <c r="H26" s="10">
        <f t="shared" si="5"/>
        <v>-2821</v>
      </c>
      <c r="I26" s="54" t="s">
        <v>118</v>
      </c>
      <c r="J26" s="55" t="s">
        <v>119</v>
      </c>
      <c r="K26" s="54">
        <v>-2821</v>
      </c>
      <c r="L26" s="54" t="s">
        <v>120</v>
      </c>
      <c r="M26" s="55" t="s">
        <v>73</v>
      </c>
      <c r="N26" s="55"/>
      <c r="O26" s="56" t="s">
        <v>74</v>
      </c>
      <c r="P26" s="57" t="s">
        <v>75</v>
      </c>
    </row>
    <row r="27" spans="1:16" ht="12.75" customHeight="1" thickBot="1">
      <c r="A27" s="10" t="str">
        <f t="shared" si="0"/>
        <v>IBVS 5084 </v>
      </c>
      <c r="B27" s="3" t="str">
        <f t="shared" si="1"/>
        <v>I</v>
      </c>
      <c r="C27" s="10">
        <f t="shared" si="2"/>
        <v>49801.651</v>
      </c>
      <c r="D27" s="16" t="str">
        <f t="shared" si="3"/>
        <v>vis</v>
      </c>
      <c r="E27" s="53">
        <f>VLOOKUP(C27,A!C$21:E$973,3,FALSE)</f>
        <v>8475.01617812588</v>
      </c>
      <c r="F27" s="3" t="s">
        <v>68</v>
      </c>
      <c r="G27" s="16" t="str">
        <f t="shared" si="4"/>
        <v>49801.651</v>
      </c>
      <c r="H27" s="10">
        <f t="shared" si="5"/>
        <v>-1454</v>
      </c>
      <c r="I27" s="54" t="s">
        <v>121</v>
      </c>
      <c r="J27" s="55" t="s">
        <v>122</v>
      </c>
      <c r="K27" s="54">
        <v>-1454</v>
      </c>
      <c r="L27" s="54" t="s">
        <v>123</v>
      </c>
      <c r="M27" s="55" t="s">
        <v>73</v>
      </c>
      <c r="N27" s="55"/>
      <c r="O27" s="56" t="s">
        <v>74</v>
      </c>
      <c r="P27" s="57" t="s">
        <v>75</v>
      </c>
    </row>
    <row r="28" spans="1:16" ht="12.75" customHeight="1" thickBot="1">
      <c r="A28" s="10" t="str">
        <f t="shared" si="0"/>
        <v> BBS 128 </v>
      </c>
      <c r="B28" s="3" t="str">
        <f t="shared" si="1"/>
        <v>I</v>
      </c>
      <c r="C28" s="10">
        <f t="shared" si="2"/>
        <v>52368.408</v>
      </c>
      <c r="D28" s="16" t="str">
        <f t="shared" si="3"/>
        <v>vis</v>
      </c>
      <c r="E28" s="53">
        <f>VLOOKUP(C28,A!C$21:E$973,3,FALSE)</f>
        <v>9858.040919208515</v>
      </c>
      <c r="F28" s="3" t="s">
        <v>68</v>
      </c>
      <c r="G28" s="16" t="str">
        <f t="shared" si="4"/>
        <v>52368.408</v>
      </c>
      <c r="H28" s="10">
        <f t="shared" si="5"/>
        <v>-71</v>
      </c>
      <c r="I28" s="54" t="s">
        <v>124</v>
      </c>
      <c r="J28" s="55" t="s">
        <v>125</v>
      </c>
      <c r="K28" s="54">
        <v>-71</v>
      </c>
      <c r="L28" s="54" t="s">
        <v>126</v>
      </c>
      <c r="M28" s="55" t="s">
        <v>127</v>
      </c>
      <c r="N28" s="55"/>
      <c r="O28" s="56" t="s">
        <v>128</v>
      </c>
      <c r="P28" s="56" t="s">
        <v>129</v>
      </c>
    </row>
    <row r="29" spans="1:16" ht="12.75" customHeight="1" thickBot="1">
      <c r="A29" s="10" t="str">
        <f t="shared" si="0"/>
        <v>IBVS 5592 </v>
      </c>
      <c r="B29" s="3" t="str">
        <f t="shared" si="1"/>
        <v>I</v>
      </c>
      <c r="C29" s="10">
        <f t="shared" si="2"/>
        <v>53038.3828</v>
      </c>
      <c r="D29" s="16" t="str">
        <f t="shared" si="3"/>
        <v>vis</v>
      </c>
      <c r="E29" s="53">
        <f>VLOOKUP(C29,A!C$21:E$973,3,FALSE)</f>
        <v>10219.03797670242</v>
      </c>
      <c r="F29" s="3" t="s">
        <v>68</v>
      </c>
      <c r="G29" s="16" t="str">
        <f t="shared" si="4"/>
        <v>53038.3828</v>
      </c>
      <c r="H29" s="10">
        <f t="shared" si="5"/>
        <v>290</v>
      </c>
      <c r="I29" s="54" t="s">
        <v>130</v>
      </c>
      <c r="J29" s="55" t="s">
        <v>131</v>
      </c>
      <c r="K29" s="54">
        <v>290</v>
      </c>
      <c r="L29" s="54" t="s">
        <v>132</v>
      </c>
      <c r="M29" s="55" t="s">
        <v>133</v>
      </c>
      <c r="N29" s="55" t="s">
        <v>134</v>
      </c>
      <c r="O29" s="56" t="s">
        <v>135</v>
      </c>
      <c r="P29" s="57" t="s">
        <v>136</v>
      </c>
    </row>
    <row r="30" spans="1:16" ht="12.75" customHeight="1" thickBot="1">
      <c r="A30" s="10" t="str">
        <f t="shared" si="0"/>
        <v> BBS 130 </v>
      </c>
      <c r="B30" s="3" t="str">
        <f t="shared" si="1"/>
        <v>I</v>
      </c>
      <c r="C30" s="10">
        <f t="shared" si="2"/>
        <v>53049.547</v>
      </c>
      <c r="D30" s="16" t="str">
        <f t="shared" si="3"/>
        <v>vis</v>
      </c>
      <c r="E30" s="53">
        <f>VLOOKUP(C30,A!C$21:E$973,3,FALSE)</f>
        <v>10225.05349153861</v>
      </c>
      <c r="F30" s="3" t="s">
        <v>68</v>
      </c>
      <c r="G30" s="16" t="str">
        <f t="shared" si="4"/>
        <v>53049.547</v>
      </c>
      <c r="H30" s="10">
        <f t="shared" si="5"/>
        <v>296</v>
      </c>
      <c r="I30" s="54" t="s">
        <v>137</v>
      </c>
      <c r="J30" s="55" t="s">
        <v>138</v>
      </c>
      <c r="K30" s="54">
        <v>296</v>
      </c>
      <c r="L30" s="54" t="s">
        <v>139</v>
      </c>
      <c r="M30" s="55" t="s">
        <v>127</v>
      </c>
      <c r="N30" s="55"/>
      <c r="O30" s="56" t="s">
        <v>128</v>
      </c>
      <c r="P30" s="56" t="s">
        <v>140</v>
      </c>
    </row>
    <row r="31" spans="1:16" ht="12.75" customHeight="1" thickBot="1">
      <c r="A31" s="10" t="str">
        <f t="shared" si="0"/>
        <v>IBVS 5592 </v>
      </c>
      <c r="B31" s="3" t="str">
        <f t="shared" si="1"/>
        <v>I</v>
      </c>
      <c r="C31" s="10">
        <f t="shared" si="2"/>
        <v>53157.1601</v>
      </c>
      <c r="D31" s="16" t="str">
        <f t="shared" si="3"/>
        <v>vis</v>
      </c>
      <c r="E31" s="53">
        <f>VLOOKUP(C31,A!C$21:E$973,3,FALSE)</f>
        <v>10283.03778057127</v>
      </c>
      <c r="F31" s="3" t="s">
        <v>68</v>
      </c>
      <c r="G31" s="16" t="str">
        <f t="shared" si="4"/>
        <v>53157.1601</v>
      </c>
      <c r="H31" s="10">
        <f t="shared" si="5"/>
        <v>354</v>
      </c>
      <c r="I31" s="54" t="s">
        <v>141</v>
      </c>
      <c r="J31" s="55" t="s">
        <v>142</v>
      </c>
      <c r="K31" s="54">
        <v>354</v>
      </c>
      <c r="L31" s="54" t="s">
        <v>143</v>
      </c>
      <c r="M31" s="55" t="s">
        <v>133</v>
      </c>
      <c r="N31" s="55" t="s">
        <v>134</v>
      </c>
      <c r="O31" s="56" t="s">
        <v>135</v>
      </c>
      <c r="P31" s="57" t="s">
        <v>136</v>
      </c>
    </row>
    <row r="32" spans="1:16" ht="12.75" customHeight="1" thickBot="1">
      <c r="A32" s="10" t="str">
        <f t="shared" si="0"/>
        <v>OEJV 0003 </v>
      </c>
      <c r="B32" s="3" t="str">
        <f t="shared" si="1"/>
        <v>I</v>
      </c>
      <c r="C32" s="10">
        <f t="shared" si="2"/>
        <v>53409.575</v>
      </c>
      <c r="D32" s="16" t="str">
        <f t="shared" si="3"/>
        <v>vis</v>
      </c>
      <c r="E32" s="53">
        <f>VLOOKUP(C32,A!C$21:E$973,3,FALSE)</f>
        <v>10419.044442564553</v>
      </c>
      <c r="F32" s="3" t="s">
        <v>68</v>
      </c>
      <c r="G32" s="16" t="str">
        <f t="shared" si="4"/>
        <v>53409.575</v>
      </c>
      <c r="H32" s="10">
        <f t="shared" si="5"/>
        <v>490</v>
      </c>
      <c r="I32" s="54" t="s">
        <v>144</v>
      </c>
      <c r="J32" s="55" t="s">
        <v>145</v>
      </c>
      <c r="K32" s="54">
        <v>490</v>
      </c>
      <c r="L32" s="54" t="s">
        <v>146</v>
      </c>
      <c r="M32" s="55" t="s">
        <v>127</v>
      </c>
      <c r="N32" s="55"/>
      <c r="O32" s="56" t="s">
        <v>128</v>
      </c>
      <c r="P32" s="57" t="s">
        <v>147</v>
      </c>
    </row>
    <row r="33" spans="1:16" ht="12.75" customHeight="1" thickBot="1">
      <c r="A33" s="10" t="str">
        <f t="shared" si="0"/>
        <v>IBVS 5894 </v>
      </c>
      <c r="B33" s="3" t="str">
        <f t="shared" si="1"/>
        <v>I</v>
      </c>
      <c r="C33" s="10">
        <f t="shared" si="2"/>
        <v>54860.825</v>
      </c>
      <c r="D33" s="16" t="str">
        <f t="shared" si="3"/>
        <v>vis</v>
      </c>
      <c r="E33" s="53">
        <f>VLOOKUP(C33,A!C$21:E$973,3,FALSE)</f>
        <v>11201.009644372192</v>
      </c>
      <c r="F33" s="3" t="s">
        <v>68</v>
      </c>
      <c r="G33" s="16" t="str">
        <f t="shared" si="4"/>
        <v>54860.825</v>
      </c>
      <c r="H33" s="10">
        <f t="shared" si="5"/>
        <v>1272</v>
      </c>
      <c r="I33" s="54" t="s">
        <v>155</v>
      </c>
      <c r="J33" s="55" t="s">
        <v>156</v>
      </c>
      <c r="K33" s="54">
        <v>1272</v>
      </c>
      <c r="L33" s="54" t="s">
        <v>157</v>
      </c>
      <c r="M33" s="55" t="s">
        <v>151</v>
      </c>
      <c r="N33" s="55" t="s">
        <v>68</v>
      </c>
      <c r="O33" s="56" t="s">
        <v>158</v>
      </c>
      <c r="P33" s="57" t="s">
        <v>159</v>
      </c>
    </row>
    <row r="34" spans="1:16" ht="12.75" customHeight="1" thickBot="1">
      <c r="A34" s="10" t="str">
        <f t="shared" si="0"/>
        <v>BAVM 209 </v>
      </c>
      <c r="B34" s="3" t="str">
        <f t="shared" si="1"/>
        <v>I</v>
      </c>
      <c r="C34" s="10">
        <f t="shared" si="2"/>
        <v>54942.4844</v>
      </c>
      <c r="D34" s="16" t="str">
        <f t="shared" si="3"/>
        <v>vis</v>
      </c>
      <c r="E34" s="53">
        <f>VLOOKUP(C34,A!C$21:E$973,3,FALSE)</f>
        <v>11245.009512899665</v>
      </c>
      <c r="F34" s="3" t="s">
        <v>68</v>
      </c>
      <c r="G34" s="16" t="str">
        <f t="shared" si="4"/>
        <v>54942.4844</v>
      </c>
      <c r="H34" s="10">
        <f t="shared" si="5"/>
        <v>1316</v>
      </c>
      <c r="I34" s="54" t="s">
        <v>160</v>
      </c>
      <c r="J34" s="55" t="s">
        <v>161</v>
      </c>
      <c r="K34" s="54">
        <v>1316</v>
      </c>
      <c r="L34" s="54" t="s">
        <v>162</v>
      </c>
      <c r="M34" s="55" t="s">
        <v>151</v>
      </c>
      <c r="N34" s="55" t="s">
        <v>163</v>
      </c>
      <c r="O34" s="56" t="s">
        <v>164</v>
      </c>
      <c r="P34" s="57" t="s">
        <v>165</v>
      </c>
    </row>
    <row r="35" spans="1:16" ht="12.75" customHeight="1" thickBot="1">
      <c r="A35" s="10" t="str">
        <f t="shared" si="0"/>
        <v>IBVS 5945 </v>
      </c>
      <c r="B35" s="3" t="str">
        <f t="shared" si="1"/>
        <v>I</v>
      </c>
      <c r="C35" s="10">
        <f t="shared" si="2"/>
        <v>55259.8273</v>
      </c>
      <c r="D35" s="16" t="str">
        <f t="shared" si="3"/>
        <v>vis</v>
      </c>
      <c r="E35" s="53">
        <f>VLOOKUP(C35,A!C$21:E$973,3,FALSE)</f>
        <v>11416.000799611615</v>
      </c>
      <c r="F35" s="3" t="s">
        <v>68</v>
      </c>
      <c r="G35" s="16" t="str">
        <f t="shared" si="4"/>
        <v>55259.8273</v>
      </c>
      <c r="H35" s="10">
        <f t="shared" si="5"/>
        <v>1487</v>
      </c>
      <c r="I35" s="54" t="s">
        <v>166</v>
      </c>
      <c r="J35" s="55" t="s">
        <v>167</v>
      </c>
      <c r="K35" s="54" t="s">
        <v>168</v>
      </c>
      <c r="L35" s="54" t="s">
        <v>169</v>
      </c>
      <c r="M35" s="55" t="s">
        <v>151</v>
      </c>
      <c r="N35" s="55" t="s">
        <v>68</v>
      </c>
      <c r="O35" s="56" t="s">
        <v>158</v>
      </c>
      <c r="P35" s="57" t="s">
        <v>170</v>
      </c>
    </row>
    <row r="36" spans="1:16" ht="12.75" customHeight="1" thickBot="1">
      <c r="A36" s="10" t="str">
        <f t="shared" si="0"/>
        <v>IBVS 5992 </v>
      </c>
      <c r="B36" s="3" t="str">
        <f t="shared" si="1"/>
        <v>I</v>
      </c>
      <c r="C36" s="10">
        <f t="shared" si="2"/>
        <v>55660.6883</v>
      </c>
      <c r="D36" s="16" t="str">
        <f t="shared" si="3"/>
        <v>vis</v>
      </c>
      <c r="E36" s="53">
        <f>VLOOKUP(C36,A!C$21:E$973,3,FALSE)</f>
        <v>11631.993463013383</v>
      </c>
      <c r="F36" s="3" t="s">
        <v>68</v>
      </c>
      <c r="G36" s="16" t="str">
        <f t="shared" si="4"/>
        <v>55660.6883</v>
      </c>
      <c r="H36" s="10">
        <f t="shared" si="5"/>
        <v>1703</v>
      </c>
      <c r="I36" s="54" t="s">
        <v>171</v>
      </c>
      <c r="J36" s="55" t="s">
        <v>172</v>
      </c>
      <c r="K36" s="54" t="s">
        <v>173</v>
      </c>
      <c r="L36" s="54" t="s">
        <v>174</v>
      </c>
      <c r="M36" s="55" t="s">
        <v>151</v>
      </c>
      <c r="N36" s="55" t="s">
        <v>68</v>
      </c>
      <c r="O36" s="56" t="s">
        <v>158</v>
      </c>
      <c r="P36" s="57" t="s">
        <v>175</v>
      </c>
    </row>
    <row r="37" spans="1:16" ht="12.75" customHeight="1" thickBot="1">
      <c r="A37" s="10" t="str">
        <f t="shared" si="0"/>
        <v>IBVS 6029 </v>
      </c>
      <c r="B37" s="3" t="str">
        <f t="shared" si="1"/>
        <v>I</v>
      </c>
      <c r="C37" s="10">
        <f t="shared" si="2"/>
        <v>55953.9111</v>
      </c>
      <c r="D37" s="16" t="str">
        <f t="shared" si="3"/>
        <v>vis</v>
      </c>
      <c r="E37" s="53">
        <f>VLOOKUP(C37,A!C$21:E$973,3,FALSE)</f>
        <v>11789.988312954192</v>
      </c>
      <c r="F37" s="3" t="s">
        <v>68</v>
      </c>
      <c r="G37" s="16" t="str">
        <f t="shared" si="4"/>
        <v>55953.9111</v>
      </c>
      <c r="H37" s="10">
        <f t="shared" si="5"/>
        <v>1861</v>
      </c>
      <c r="I37" s="54" t="s">
        <v>176</v>
      </c>
      <c r="J37" s="55" t="s">
        <v>177</v>
      </c>
      <c r="K37" s="54" t="s">
        <v>178</v>
      </c>
      <c r="L37" s="54" t="s">
        <v>179</v>
      </c>
      <c r="M37" s="55" t="s">
        <v>151</v>
      </c>
      <c r="N37" s="55" t="s">
        <v>68</v>
      </c>
      <c r="O37" s="56" t="s">
        <v>158</v>
      </c>
      <c r="P37" s="57" t="s">
        <v>180</v>
      </c>
    </row>
    <row r="38" spans="1:16" ht="12.75" customHeight="1" thickBot="1">
      <c r="A38" s="10" t="str">
        <f t="shared" si="0"/>
        <v>IBVS 6029 </v>
      </c>
      <c r="B38" s="3" t="str">
        <f t="shared" si="1"/>
        <v>II</v>
      </c>
      <c r="C38" s="10">
        <f t="shared" si="2"/>
        <v>56038.7184</v>
      </c>
      <c r="D38" s="16" t="str">
        <f t="shared" si="3"/>
        <v>vis</v>
      </c>
      <c r="E38" s="53">
        <f>VLOOKUP(C38,A!C$21:E$973,3,FALSE)</f>
        <v>11835.684338765914</v>
      </c>
      <c r="F38" s="3" t="s">
        <v>68</v>
      </c>
      <c r="G38" s="16" t="str">
        <f t="shared" si="4"/>
        <v>56038.7184</v>
      </c>
      <c r="H38" s="10">
        <f t="shared" si="5"/>
        <v>1906.5</v>
      </c>
      <c r="I38" s="54" t="s">
        <v>181</v>
      </c>
      <c r="J38" s="55" t="s">
        <v>182</v>
      </c>
      <c r="K38" s="54" t="s">
        <v>183</v>
      </c>
      <c r="L38" s="54" t="s">
        <v>184</v>
      </c>
      <c r="M38" s="55" t="s">
        <v>151</v>
      </c>
      <c r="N38" s="55" t="s">
        <v>68</v>
      </c>
      <c r="O38" s="56" t="s">
        <v>158</v>
      </c>
      <c r="P38" s="57" t="s">
        <v>180</v>
      </c>
    </row>
    <row r="39" spans="1:16" ht="12.75" customHeight="1" thickBot="1">
      <c r="A39" s="10" t="str">
        <f t="shared" si="0"/>
        <v>BAVM 238 </v>
      </c>
      <c r="B39" s="3" t="str">
        <f t="shared" si="1"/>
        <v>I</v>
      </c>
      <c r="C39" s="10">
        <f t="shared" si="2"/>
        <v>56744.5178</v>
      </c>
      <c r="D39" s="16" t="str">
        <f t="shared" si="3"/>
        <v>vis</v>
      </c>
      <c r="E39" s="53">
        <f>VLOOKUP(C39,A!C$21:E$973,3,FALSE)</f>
        <v>12215.984473309729</v>
      </c>
      <c r="F39" s="3" t="s">
        <v>68</v>
      </c>
      <c r="G39" s="16" t="str">
        <f t="shared" si="4"/>
        <v>56744.5178</v>
      </c>
      <c r="H39" s="10">
        <f t="shared" si="5"/>
        <v>2287</v>
      </c>
      <c r="I39" s="54" t="s">
        <v>185</v>
      </c>
      <c r="J39" s="55" t="s">
        <v>186</v>
      </c>
      <c r="K39" s="54" t="s">
        <v>187</v>
      </c>
      <c r="L39" s="54" t="s">
        <v>188</v>
      </c>
      <c r="M39" s="55" t="s">
        <v>151</v>
      </c>
      <c r="N39" s="55" t="s">
        <v>163</v>
      </c>
      <c r="O39" s="56" t="s">
        <v>164</v>
      </c>
      <c r="P39" s="57" t="s">
        <v>189</v>
      </c>
    </row>
    <row r="40" spans="1:16" ht="12.75" customHeight="1" thickBot="1">
      <c r="A40" s="10" t="str">
        <f t="shared" si="0"/>
        <v>VSB 48 </v>
      </c>
      <c r="B40" s="3" t="str">
        <f t="shared" si="1"/>
        <v>I</v>
      </c>
      <c r="C40" s="10">
        <f t="shared" si="2"/>
        <v>54562.0423</v>
      </c>
      <c r="D40" s="16" t="str">
        <f t="shared" si="3"/>
        <v>vis</v>
      </c>
      <c r="E40" s="53">
        <f>VLOOKUP(C40,A!C$21:E$973,3,FALSE)</f>
        <v>11040.018998858237</v>
      </c>
      <c r="F40" s="3" t="s">
        <v>68</v>
      </c>
      <c r="G40" s="16" t="str">
        <f t="shared" si="4"/>
        <v>54562.0423</v>
      </c>
      <c r="H40" s="10">
        <f t="shared" si="5"/>
        <v>1111</v>
      </c>
      <c r="I40" s="54" t="s">
        <v>148</v>
      </c>
      <c r="J40" s="55" t="s">
        <v>149</v>
      </c>
      <c r="K40" s="54">
        <v>1111</v>
      </c>
      <c r="L40" s="54" t="s">
        <v>150</v>
      </c>
      <c r="M40" s="55" t="s">
        <v>151</v>
      </c>
      <c r="N40" s="55" t="s">
        <v>152</v>
      </c>
      <c r="O40" s="56" t="s">
        <v>153</v>
      </c>
      <c r="P40" s="57" t="s">
        <v>154</v>
      </c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</sheetData>
  <sheetProtection/>
  <hyperlinks>
    <hyperlink ref="P11" r:id="rId1" display="http://www.konkoly.hu/cgi-bin/IBVS?5084"/>
    <hyperlink ref="P12" r:id="rId2" display="http://www.konkoly.hu/cgi-bin/IBVS?5084"/>
    <hyperlink ref="P13" r:id="rId3" display="http://www.konkoly.hu/cgi-bin/IBVS?5084"/>
    <hyperlink ref="P14" r:id="rId4" display="http://www.konkoly.hu/cgi-bin/IBVS?5084"/>
    <hyperlink ref="P15" r:id="rId5" display="http://www.konkoly.hu/cgi-bin/IBVS?5084"/>
    <hyperlink ref="P16" r:id="rId6" display="http://www.konkoly.hu/cgi-bin/IBVS?5084"/>
    <hyperlink ref="P17" r:id="rId7" display="http://www.konkoly.hu/cgi-bin/IBVS?5084"/>
    <hyperlink ref="P18" r:id="rId8" display="http://www.konkoly.hu/cgi-bin/IBVS?5084"/>
    <hyperlink ref="P19" r:id="rId9" display="http://www.konkoly.hu/cgi-bin/IBVS?5084"/>
    <hyperlink ref="P20" r:id="rId10" display="http://www.konkoly.hu/cgi-bin/IBVS?5084"/>
    <hyperlink ref="P21" r:id="rId11" display="http://www.konkoly.hu/cgi-bin/IBVS?5084"/>
    <hyperlink ref="P22" r:id="rId12" display="http://www.konkoly.hu/cgi-bin/IBVS?5084"/>
    <hyperlink ref="P23" r:id="rId13" display="http://www.konkoly.hu/cgi-bin/IBVS?5084"/>
    <hyperlink ref="P24" r:id="rId14" display="http://www.konkoly.hu/cgi-bin/IBVS?5084"/>
    <hyperlink ref="P25" r:id="rId15" display="http://www.konkoly.hu/cgi-bin/IBVS?5084"/>
    <hyperlink ref="P26" r:id="rId16" display="http://www.konkoly.hu/cgi-bin/IBVS?5084"/>
    <hyperlink ref="P27" r:id="rId17" display="http://www.konkoly.hu/cgi-bin/IBVS?5084"/>
    <hyperlink ref="P29" r:id="rId18" display="http://www.konkoly.hu/cgi-bin/IBVS?5592"/>
    <hyperlink ref="P31" r:id="rId19" display="http://www.konkoly.hu/cgi-bin/IBVS?5592"/>
    <hyperlink ref="P32" r:id="rId20" display="http://var.astro.cz/oejv/issues/oejv0003.pdf"/>
    <hyperlink ref="P40" r:id="rId21" display="http://vsolj.cetus-net.org/no48.pdf"/>
    <hyperlink ref="P33" r:id="rId22" display="http://www.konkoly.hu/cgi-bin/IBVS?5894"/>
    <hyperlink ref="P34" r:id="rId23" display="http://www.bav-astro.de/sfs/BAVM_link.php?BAVMnr=209"/>
    <hyperlink ref="P35" r:id="rId24" display="http://www.konkoly.hu/cgi-bin/IBVS?5945"/>
    <hyperlink ref="P36" r:id="rId25" display="http://www.konkoly.hu/cgi-bin/IBVS?5992"/>
    <hyperlink ref="P37" r:id="rId26" display="http://www.konkoly.hu/cgi-bin/IBVS?6029"/>
    <hyperlink ref="P38" r:id="rId27" display="http://www.konkoly.hu/cgi-bin/IBVS?6029"/>
    <hyperlink ref="P39" r:id="rId28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