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<sst xmlns="http://schemas.openxmlformats.org/spreadsheetml/2006/main" count="61" uniqueCount="52">
  <si>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QQ UMa / GSC 3428-0003</t>
  </si>
  <si>
    <t>QQ UMa</t>
  </si>
  <si>
    <t>2015L</t>
  </si>
  <si>
    <t>G3428-0003</t>
  </si>
  <si>
    <t>EW</t>
  </si>
  <si>
    <t>System Type:</t>
  </si>
  <si>
    <t>GCVS 4 Eph.</t>
  </si>
  <si>
    <t>My time zone &gt;&gt;&gt;&gt;&gt;</t>
  </si>
  <si>
    <t>(PST=8, PDT=MDT=7, MDT=CST=6, etc.)</t>
  </si>
  <si>
    <t>--- Working ----</t>
  </si>
  <si>
    <t>Epoch =</t>
  </si>
  <si>
    <t>GCVS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</si>
  <si>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</si>
  <si>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</si>
  <si>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</si>
  <si>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</si>
  <si>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</si>
  <si>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</si>
  <si>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</si>
  <si>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</si>
  <si>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</si>
  <si>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</si>
  <si>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</si>
  <si>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</si>
  <si>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</si>
  <si>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</si>
  <si>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</si>
  <si>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</si>
  <si>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</si>
  <si>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</si>
  <si>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</si>
  <si>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</si>
  <si>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</si>
  <si>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</si>
  <si>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</si>
  <si>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</si>
  <si>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</si>
  <si>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</si>
  <si>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</si>
  <si>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</si>
  <si>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</si>
  <si>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</si>
  <si>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</si>
  <si>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</si>
  <si>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</si>
  <si>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</si>
  <si>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</si>
  <si>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OEJV 0168</t>
  </si>
  <si>
    <t>I</t>
  </si>
  <si>
    <t>OEJV 0179</t>
  </si>
  <si>
    <t>II</t>
  </si>
  <si>
    <t>OEJV 0210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</si>
</sst>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[$-C09]dddd\,\ d\ mmmm\ yyyy"/>
    <numFmt numFmtId="168" formatCode="d/mm/yyyy;@"/>
  </numFmts>
  <fonts count="49">
    <font>
      <sz val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9"/>
      <color indexed="8"/>
      <name val="CourierNewPSMT"/>
      <family val="3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8" fillId="0" borderId="0" xfId="0" applyNumberFormat="1" applyFont="1" applyAlignment="1">
      <alignment vertical="top"/>
    </xf>
    <xf numFmtId="0" fontId="5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left"/>
      <protection/>
    </xf>
    <xf numFmtId="168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QQ UMa - O-C Diagr.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A!$H$21:$H$26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A!$I$21:$I$26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A!$J$21:$J$26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A!$K$21:$K$26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A!$L$21:$L$26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A!$M$21:$M$26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A!$N$21:$N$26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A!$F$21:$F$26</c:f>
              <c:numCache/>
            </c:numRef>
          </c:xVal>
          <c:yVal>
            <c:numRef>
              <c:f>A!$O$21:$O$26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A!$U$21:$U$26</c:f>
              <c:numCache/>
            </c:numRef>
          </c:yVal>
          <c:smooth val="0"/>
        </c:ser>
        <c:axId val="51236590"/>
        <c:axId val="58476127"/>
      </c:scatterChart>
      <c:valAx>
        <c:axId val="51236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6127"/>
        <c:crossesAt val="0"/>
        <c:crossBetween val="midCat"/>
        <c:dispUnits/>
      </c:valAx>
      <c:valAx>
        <c:axId val="58476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659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575"/>
          <c:y val="0.92275"/>
          <c:w val="0.723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436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0.140625" style="1" customWidth="1"/>
    <col min="6" max="6" width="17.0039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5" ht="20.25">
      <c r="A1" s="2" t="s">
        <v>0</v>
      </c>
      <c r="F1" s="3" t="s">
        <v>1</v>
      </c>
      <c r="G1" s="4" t="s">
        <v>2</v>
      </c>
      <c r="H1" s="5"/>
      <c r="I1" s="6" t="s">
        <v>3</v>
      </c>
      <c r="J1" s="3" t="s">
        <v>1</v>
      </c>
      <c r="K1" s="7">
        <v>9.29097</v>
      </c>
      <c r="L1" s="7">
        <v>48.1905</v>
      </c>
      <c r="M1" s="8">
        <v>51330.73815</v>
      </c>
      <c r="N1" s="8">
        <v>0.4581</v>
      </c>
      <c r="O1" s="9" t="s">
        <v>4</v>
      </c>
    </row>
    <row r="2" spans="1:4" ht="12.75">
      <c r="A2" s="1" t="s">
        <v>5</v>
      </c>
      <c r="B2" s="1" t="s">
        <v>4</v>
      </c>
      <c r="C2" s="10"/>
      <c r="D2" s="11"/>
    </row>
    <row r="4" spans="1:4" ht="12.75">
      <c r="A4" s="12" t="s">
        <v>6</v>
      </c>
      <c r="C4" s="13">
        <v>51330.73815</v>
      </c>
      <c r="D4" s="14">
        <v>0.4581</v>
      </c>
    </row>
    <row r="5" spans="1:5" ht="12.75">
      <c r="A5" s="15" t="s">
        <v>7</v>
      </c>
      <c r="B5"/>
      <c r="C5" s="16">
        <v>-9.5</v>
      </c>
      <c r="D5" t="s">
        <v>8</v>
      </c>
      <c r="E5"/>
    </row>
    <row r="6" ht="12.75">
      <c r="A6" s="12" t="s">
        <v>9</v>
      </c>
    </row>
    <row r="7" spans="1:4" ht="12.75">
      <c r="A7" s="1" t="s">
        <v>10</v>
      </c>
      <c r="C7" s="17">
        <f>M1</f>
        <v>51330.73815</v>
      </c>
      <c r="D7" s="18" t="s">
        <v>11</v>
      </c>
    </row>
    <row r="8" spans="1:4" ht="12.75">
      <c r="A8" s="1" t="s">
        <v>12</v>
      </c>
      <c r="C8" s="17">
        <f>N1</f>
        <v>0.4581</v>
      </c>
      <c r="D8" s="18" t="str">
        <f>D7</f>
        <v>GCVS</v>
      </c>
    </row>
    <row r="9" spans="1:5" ht="12.75">
      <c r="A9" s="19" t="s">
        <v>13</v>
      </c>
      <c r="C9" s="20">
        <v>21</v>
      </c>
      <c r="D9" s="21" t="str">
        <f>"F"&amp;C9</f>
        <v>F21</v>
      </c>
      <c r="E9" s="22" t="str">
        <f>"G"&amp;C9</f>
        <v>G21</v>
      </c>
    </row>
    <row r="10" spans="1:5" ht="12.75">
      <c r="A10"/>
      <c r="B10"/>
      <c r="C10" s="23" t="s">
        <v>14</v>
      </c>
      <c r="D10" s="23" t="s">
        <v>15</v>
      </c>
      <c r="E10"/>
    </row>
    <row r="11" spans="1:5" ht="12.75">
      <c r="A11" t="s">
        <v>16</v>
      </c>
      <c r="B11"/>
      <c r="C11" s="24">
        <f ca="1">INTERCEPT(INDIRECT($E$9):G992,INDIRECT($D$9):F992)</f>
        <v>0.049677279639461065</v>
      </c>
      <c r="D11" s="11"/>
      <c r="E11"/>
    </row>
    <row r="12" spans="1:5" ht="12.75">
      <c r="A12" t="s">
        <v>17</v>
      </c>
      <c r="B12"/>
      <c r="C12" s="24">
        <f ca="1">SLOPE(INDIRECT($E$9):G992,INDIRECT($D$9):F992)</f>
        <v>-3.506013734437175E-06</v>
      </c>
      <c r="D12" s="11"/>
      <c r="E12"/>
    </row>
    <row r="13" spans="1:3" ht="12.75">
      <c r="A13" t="s">
        <v>18</v>
      </c>
      <c r="B13"/>
      <c r="C13" s="11" t="s">
        <v>19</v>
      </c>
    </row>
    <row r="14" spans="1:3" ht="12.75">
      <c r="A14"/>
      <c r="B14"/>
      <c r="C14"/>
    </row>
    <row r="15" spans="1:6" ht="12.75">
      <c r="A15" s="25" t="s">
        <v>20</v>
      </c>
      <c r="B15"/>
      <c r="C15" s="26">
        <f>(C7+C11)+(C8+C12)*INT(MAX(F21:F3533))</f>
        <v>58946.6420398013</v>
      </c>
      <c r="E15" s="27" t="s">
        <v>21</v>
      </c>
      <c r="F15" s="28">
        <v>1</v>
      </c>
    </row>
    <row r="16" spans="1:6" ht="12.75">
      <c r="A16" s="25" t="s">
        <v>22</v>
      </c>
      <c r="B16"/>
      <c r="C16" s="26">
        <f>+C8+C12</f>
        <v>0.45809649398626556</v>
      </c>
      <c r="E16" s="27" t="s">
        <v>23</v>
      </c>
      <c r="F16" s="29">
        <f ca="1">NOW()+15018.5+$C$5/24</f>
        <v>59907.7443630787</v>
      </c>
    </row>
    <row r="17" spans="1:6" ht="12.75">
      <c r="A17" s="27" t="s">
        <v>24</v>
      </c>
      <c r="B17"/>
      <c r="C17">
        <f>COUNT(C21:C2191)</f>
        <v>6</v>
      </c>
      <c r="E17" s="27" t="s">
        <v>25</v>
      </c>
      <c r="F17" s="24">
        <f>ROUND(2*(F16-$C$7)/$C$8,0)/2+F15</f>
        <v>18724</v>
      </c>
    </row>
    <row r="18" spans="1:6" ht="12.75">
      <c r="A18" s="25" t="s">
        <v>26</v>
      </c>
      <c r="B18"/>
      <c r="C18" s="30">
        <f>+C15</f>
        <v>58946.6420398013</v>
      </c>
      <c r="D18" s="31">
        <f>+C16</f>
        <v>0.45809649398626556</v>
      </c>
      <c r="E18" s="27" t="s">
        <v>27</v>
      </c>
      <c r="F18" s="22">
        <f>ROUND(2*(F16-$C$15)/$C$16,0)/2+F15</f>
        <v>2099</v>
      </c>
    </row>
    <row r="19" spans="5:6" ht="12.75">
      <c r="E19" s="27" t="s">
        <v>28</v>
      </c>
      <c r="F19" s="32">
        <f>+$C$15+$C$16*F18-15018.5-$C$5/24</f>
        <v>44890.082414011806</v>
      </c>
    </row>
    <row r="20" spans="1:21" ht="12.75">
      <c r="A20" s="23" t="s">
        <v>29</v>
      </c>
      <c r="B20" s="23" t="s">
        <v>30</v>
      </c>
      <c r="C20" s="23" t="s">
        <v>31</v>
      </c>
      <c r="D20" s="23" t="s">
        <v>32</v>
      </c>
      <c r="E20" s="23" t="s">
        <v>33</v>
      </c>
      <c r="F20" s="23" t="s">
        <v>34</v>
      </c>
      <c r="G20" s="23" t="s">
        <v>35</v>
      </c>
      <c r="H20" s="33" t="s">
        <v>36</v>
      </c>
      <c r="I20" s="33" t="s">
        <v>37</v>
      </c>
      <c r="J20" s="33" t="s">
        <v>38</v>
      </c>
      <c r="K20" s="33" t="s">
        <v>39</v>
      </c>
      <c r="L20" s="33" t="s">
        <v>40</v>
      </c>
      <c r="M20" s="33" t="s">
        <v>41</v>
      </c>
      <c r="N20" s="33" t="s">
        <v>42</v>
      </c>
      <c r="O20" s="33" t="s">
        <v>43</v>
      </c>
      <c r="P20" s="33" t="s">
        <v>44</v>
      </c>
      <c r="Q20" s="23" t="s">
        <v>45</v>
      </c>
      <c r="U20" s="34" t="s">
        <v>46</v>
      </c>
    </row>
    <row r="21" spans="1:17" ht="12.75">
      <c r="A21" s="1" t="s">
        <v>11</v>
      </c>
      <c r="C21" s="17">
        <v>51330.73815</v>
      </c>
      <c r="D21" s="17" t="s">
        <v>19</v>
      </c>
      <c r="E21" s="1">
        <f aca="true" t="shared" si="0" ref="E21:E26">+(C21-C$7)/C$8</f>
        <v>0</v>
      </c>
      <c r="F21" s="1">
        <f aca="true" t="shared" si="1" ref="F21:F26">ROUND(2*E21,0)/2</f>
        <v>0</v>
      </c>
      <c r="G21" s="1">
        <f aca="true" t="shared" si="2" ref="G21:G26">+C21-(C$7+F21*C$8)</f>
        <v>0</v>
      </c>
      <c r="J21" s="1">
        <f>+G21</f>
        <v>0</v>
      </c>
      <c r="O21" s="1">
        <f aca="true" t="shared" si="3" ref="O21:O26">+C$11+C$12*$F21</f>
        <v>0.049677279639461065</v>
      </c>
      <c r="Q21" s="44">
        <f aca="true" t="shared" si="4" ref="Q21:Q26">+C21-15018.5</f>
        <v>36312.23815</v>
      </c>
    </row>
    <row r="22" spans="1:17" ht="12.75">
      <c r="A22" s="35" t="s">
        <v>47</v>
      </c>
      <c r="B22" s="36" t="s">
        <v>48</v>
      </c>
      <c r="C22" s="37">
        <v>56730.4118</v>
      </c>
      <c r="D22" s="35">
        <v>0.0003</v>
      </c>
      <c r="E22" s="1">
        <f t="shared" si="0"/>
        <v>11787.106854398611</v>
      </c>
      <c r="F22" s="1">
        <f t="shared" si="1"/>
        <v>11787</v>
      </c>
      <c r="G22" s="1">
        <f t="shared" si="2"/>
        <v>0.04895000000396976</v>
      </c>
      <c r="K22" s="1">
        <f>+G22</f>
        <v>0.04895000000396976</v>
      </c>
      <c r="O22" s="1">
        <f t="shared" si="3"/>
        <v>0.008351895751650087</v>
      </c>
      <c r="Q22" s="44">
        <f t="shared" si="4"/>
        <v>41711.9118</v>
      </c>
    </row>
    <row r="23" spans="1:17" ht="12.75">
      <c r="A23" s="38" t="s">
        <v>49</v>
      </c>
      <c r="B23" s="39" t="s">
        <v>48</v>
      </c>
      <c r="C23" s="40">
        <v>57073.3545</v>
      </c>
      <c r="D23" s="40">
        <v>0.0004</v>
      </c>
      <c r="E23" s="1">
        <f t="shared" si="0"/>
        <v>12535.726588081214</v>
      </c>
      <c r="F23" s="1">
        <f t="shared" si="1"/>
        <v>12535.5</v>
      </c>
      <c r="G23" s="1">
        <f t="shared" si="2"/>
        <v>0.10380000000441214</v>
      </c>
      <c r="K23" s="1">
        <f>+G23</f>
        <v>0.10380000000441214</v>
      </c>
      <c r="O23" s="1">
        <f t="shared" si="3"/>
        <v>0.005727644471423862</v>
      </c>
      <c r="Q23" s="44">
        <f t="shared" si="4"/>
        <v>42054.8545</v>
      </c>
    </row>
    <row r="24" spans="1:17" ht="12.75">
      <c r="A24" s="38" t="s">
        <v>49</v>
      </c>
      <c r="B24" s="39" t="s">
        <v>50</v>
      </c>
      <c r="C24" s="40">
        <v>57073.54175</v>
      </c>
      <c r="D24" s="40">
        <v>0.0003</v>
      </c>
      <c r="E24" s="1">
        <f t="shared" si="0"/>
        <v>12536.135341628464</v>
      </c>
      <c r="F24" s="1">
        <f t="shared" si="1"/>
        <v>12536</v>
      </c>
      <c r="G24" s="1">
        <f t="shared" si="2"/>
        <v>0.06199999999807915</v>
      </c>
      <c r="K24" s="1">
        <f>+G24</f>
        <v>0.06199999999807915</v>
      </c>
      <c r="O24" s="1">
        <f t="shared" si="3"/>
        <v>0.00572589146455664</v>
      </c>
      <c r="Q24" s="44">
        <f t="shared" si="4"/>
        <v>42055.04175</v>
      </c>
    </row>
    <row r="25" spans="1:17" ht="12.75">
      <c r="A25" s="41" t="s">
        <v>51</v>
      </c>
      <c r="B25" s="42" t="s">
        <v>50</v>
      </c>
      <c r="C25" s="43">
        <v>58932.38619100023</v>
      </c>
      <c r="D25" s="43">
        <v>0.000461</v>
      </c>
      <c r="E25" s="1">
        <f t="shared" si="0"/>
        <v>16593.861691770864</v>
      </c>
      <c r="F25" s="1">
        <f t="shared" si="1"/>
        <v>16594</v>
      </c>
      <c r="G25" s="1">
        <f t="shared" si="2"/>
        <v>-0.06335899976693327</v>
      </c>
      <c r="K25" s="1">
        <f>+G25</f>
        <v>-0.06335899976693327</v>
      </c>
      <c r="O25" s="1">
        <f t="shared" si="3"/>
        <v>-0.008501512269789416</v>
      </c>
      <c r="Q25" s="44">
        <f t="shared" si="4"/>
        <v>43913.88619100023</v>
      </c>
    </row>
    <row r="26" spans="1:17" ht="12.75">
      <c r="A26" s="41" t="s">
        <v>51</v>
      </c>
      <c r="B26" s="42" t="s">
        <v>48</v>
      </c>
      <c r="C26" s="43">
        <v>58946.55163000012</v>
      </c>
      <c r="D26" s="43">
        <v>0.001475</v>
      </c>
      <c r="E26" s="1">
        <f t="shared" si="0"/>
        <v>16624.78384632203</v>
      </c>
      <c r="F26" s="1">
        <f t="shared" si="1"/>
        <v>16625</v>
      </c>
      <c r="G26" s="1">
        <f t="shared" si="2"/>
        <v>-0.09901999987778254</v>
      </c>
      <c r="K26" s="1">
        <f>+G26</f>
        <v>-0.09901999987778254</v>
      </c>
      <c r="O26" s="1">
        <f t="shared" si="3"/>
        <v>-0.008610198695556966</v>
      </c>
      <c r="Q26" s="44">
        <f t="shared" si="4"/>
        <v>43928.05163000012</v>
      </c>
    </row>
    <row r="27" ht="12.75">
      <c r="Q27" s="44"/>
    </row>
    <row r="28" ht="12.75">
      <c r="Q28" s="44"/>
    </row>
    <row r="29" ht="12.75">
      <c r="Q29" s="4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2022-11-24T04:51:53Z</dcterms:modified>
  <cp:category/>
  <cp:version/>
  <cp:contentType/>
  <cp:contentStatus/>
</cp:coreProperties>
</file>