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25" windowHeight="136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<sst xmlns="http://schemas.openxmlformats.org/spreadsheetml/2006/main" count="577" uniqueCount="280">
  <si>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</si>
  <si>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</si>
  <si>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</si>
  <si>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</si>
  <si>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</si>
  <si>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</si>
  <si>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</si>
  <si>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</si>
  <si>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</si>
  <si>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</si>
  <si>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</si>
  <si>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</si>
  <si>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</si>
  <si>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</si>
  <si>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</si>
  <si>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</si>
  <si>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</si>
  <si>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</si>
  <si>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</si>
  <si>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</si>
  <si>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</si>
  <si>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</si>
  <si>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</si>
  <si>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</si>
  <si>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</si>
  <si>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</si>
  <si>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</si>
  <si>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</si>
  <si>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</si>
  <si>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</si>
  <si>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Bull.50</t>
  </si>
  <si>
    <t>B</t>
  </si>
  <si>
    <t>v</t>
  </si>
  <si>
    <t>BBSAG Bull.58</t>
  </si>
  <si>
    <t>BBSAG Bull.66</t>
  </si>
  <si>
    <t>BBSAG Bull.72</t>
  </si>
  <si>
    <t>BBSAG Bull.90</t>
  </si>
  <si>
    <t>BBSAG Bull.92</t>
  </si>
  <si>
    <t>BBSAG Bull.94</t>
  </si>
  <si>
    <t>IBVS 0328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</si>
  <si>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</si>
  <si>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</si>
  <si>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</si>
  <si>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</si>
  <si>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</si>
  <si>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</si>
  <si>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</si>
  <si>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OEJV 0028</t>
  </si>
  <si>
    <t>RW UMa / GSC 3454-1516</t>
  </si>
  <si>
    <t>EA/D/RS</t>
  </si>
  <si>
    <t>Add cycle</t>
  </si>
  <si>
    <t>Old Cycle</t>
  </si>
  <si>
    <t>IBVS 6010</t>
  </si>
  <si>
    <t>I</t>
  </si>
  <si>
    <t>IBVS 6048</t>
  </si>
  <si>
    <t>OEJV 0160</t>
  </si>
  <si>
    <t>II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</si>
  <si>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</si>
  <si>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</si>
  <si>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</si>
  <si>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</si>
  <si>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</si>
  <si>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</si>
  <si>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</si>
  <si>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</si>
  <si>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</si>
  <si>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</si>
  <si>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</si>
  <si>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</si>
  <si>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</si>
  <si>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2417976.42 </t>
  </si>
  <si>
    <t> 04.02.1908 22:04 </t>
  </si>
  <si>
    <t> 0.31 </t>
  </si>
  <si>
    <t>V </t>
  </si>
  <si>
    <t> S.Enebo </t>
  </si>
  <si>
    <t> AN 178.398 </t>
  </si>
  <si>
    <t>2418027.42 </t>
  </si>
  <si>
    <t> 26.03.1908 22:04 </t>
  </si>
  <si>
    <t> 0.01 </t>
  </si>
  <si>
    <t>2418335.200 </t>
  </si>
  <si>
    <t> 28.01.1909 16:48 </t>
  </si>
  <si>
    <t> 0.009 </t>
  </si>
  <si>
    <t> AA 30.423 </t>
  </si>
  <si>
    <t>2418459.769 </t>
  </si>
  <si>
    <t> 02.06.1909 06:27 </t>
  </si>
  <si>
    <t> -0.002 </t>
  </si>
  <si>
    <t> A.A.Nijland </t>
  </si>
  <si>
    <t> AN 231.222 </t>
  </si>
  <si>
    <t>2418518.360 </t>
  </si>
  <si>
    <t> 30.07.1909 20:38 </t>
  </si>
  <si>
    <t> -0.037 </t>
  </si>
  <si>
    <t>2418525.731 </t>
  </si>
  <si>
    <t> 07.08.1909 05:32 </t>
  </si>
  <si>
    <t> 0.006 </t>
  </si>
  <si>
    <t>2418547.723 </t>
  </si>
  <si>
    <t> 29.08.1909 05:21 </t>
  </si>
  <si>
    <t> 0.013 </t>
  </si>
  <si>
    <t>2418657.661 </t>
  </si>
  <si>
    <t> 17.12.1909 03:51 </t>
  </si>
  <si>
    <t> 0.027 </t>
  </si>
  <si>
    <t>2418716.239 </t>
  </si>
  <si>
    <t> 13.02.1910 17:44 </t>
  </si>
  <si>
    <t> -0.021 </t>
  </si>
  <si>
    <t>2418987.398 </t>
  </si>
  <si>
    <t> 11.11.1910 21:33 </t>
  </si>
  <si>
    <t> -0.006 </t>
  </si>
  <si>
    <t>2419141.304 </t>
  </si>
  <si>
    <t> 14.04.1911 19:17 </t>
  </si>
  <si>
    <t> 0.007 </t>
  </si>
  <si>
    <t>2419163.291 </t>
  </si>
  <si>
    <t> 06.05.1911 18:59 </t>
  </si>
  <si>
    <t>2419185.300 </t>
  </si>
  <si>
    <t> 28.05.1911 19:12 </t>
  </si>
  <si>
    <t> 0.033 </t>
  </si>
  <si>
    <t>2419229.254 </t>
  </si>
  <si>
    <t> 11.07.1911 18:05 </t>
  </si>
  <si>
    <t> 0.018 </t>
  </si>
  <si>
    <t>2419302.493 </t>
  </si>
  <si>
    <t> 22.09.1911 23:49 </t>
  </si>
  <si>
    <t> -0.026 </t>
  </si>
  <si>
    <t>2419346.489 </t>
  </si>
  <si>
    <t> 05.11.1911 23:44 </t>
  </si>
  <si>
    <t> 0.001 </t>
  </si>
  <si>
    <t>2419617.642 </t>
  </si>
  <si>
    <t> 03.08.1912 03:24 </t>
  </si>
  <si>
    <t>2419661.607 </t>
  </si>
  <si>
    <t> 16.09.1912 02:34 </t>
  </si>
  <si>
    <t> 0.005 </t>
  </si>
  <si>
    <t>2419749.552 </t>
  </si>
  <si>
    <t> 13.12.1912 01:14 </t>
  </si>
  <si>
    <t> 0.011 </t>
  </si>
  <si>
    <t>2419852.139 </t>
  </si>
  <si>
    <t> 25.03.1913 15:20 </t>
  </si>
  <si>
    <t> 0.002 </t>
  </si>
  <si>
    <t>2419910.747 </t>
  </si>
  <si>
    <t> 23.05.1913 05:55 </t>
  </si>
  <si>
    <t> -0.015 </t>
  </si>
  <si>
    <t>2420057.316 </t>
  </si>
  <si>
    <t> 16.10.1913 19:35 </t>
  </si>
  <si>
    <t> -0.011 </t>
  </si>
  <si>
    <t>2420152.579 </t>
  </si>
  <si>
    <t> 20.01.1914 01:53 </t>
  </si>
  <si>
    <t>2420174.617 </t>
  </si>
  <si>
    <t> 11.02.1914 02:48 </t>
  </si>
  <si>
    <t> 0.038 </t>
  </si>
  <si>
    <t>2420357.788 </t>
  </si>
  <si>
    <t> 13.08.1914 06:54 </t>
  </si>
  <si>
    <t> 0.003 </t>
  </si>
  <si>
    <t>2420533.662 </t>
  </si>
  <si>
    <t> 05.02.1915 03:53 </t>
  </si>
  <si>
    <t> -0.001 </t>
  </si>
  <si>
    <t>2420555.661 </t>
  </si>
  <si>
    <t> 27.02.1915 03:51 </t>
  </si>
  <si>
    <t> 0.014 </t>
  </si>
  <si>
    <t>2425619.464 </t>
  </si>
  <si>
    <t> 07.01.1929 23:08 </t>
  </si>
  <si>
    <t> 0.004 </t>
  </si>
  <si>
    <t> V.P.Zessewitsch </t>
  </si>
  <si>
    <t> IODE 4.3.55 </t>
  </si>
  <si>
    <t>2429986.100 </t>
  </si>
  <si>
    <t> 22.12.1940 14:24 </t>
  </si>
  <si>
    <t> -0.990 </t>
  </si>
  <si>
    <t> S.Gaposchkin </t>
  </si>
  <si>
    <t> HA 113.77 </t>
  </si>
  <si>
    <t>2433006.308 </t>
  </si>
  <si>
    <t> 30.03.1949 19:23 </t>
  </si>
  <si>
    <t> -0.016 </t>
  </si>
  <si>
    <t> A.Szczepanowska </t>
  </si>
  <si>
    <t> AAC 5.78 </t>
  </si>
  <si>
    <t>2433717.132 </t>
  </si>
  <si>
    <t> 11.03.1951 15:10 </t>
  </si>
  <si>
    <t> -0.031 </t>
  </si>
  <si>
    <t>2435952.36 </t>
  </si>
  <si>
    <t> 23.04.1957 20:38 </t>
  </si>
  <si>
    <t> 0.08 </t>
  </si>
  <si>
    <t>P </t>
  </si>
  <si>
    <t> G.Romano </t>
  </si>
  <si>
    <t> MSAI 35.106 </t>
  </si>
  <si>
    <t>2436604.41 </t>
  </si>
  <si>
    <t> 04.02.1959 21:50 </t>
  </si>
  <si>
    <t> -0.08 </t>
  </si>
  <si>
    <t>2436670.33 </t>
  </si>
  <si>
    <t> 11.04.1959 19:55 </t>
  </si>
  <si>
    <t> -0.11 </t>
  </si>
  <si>
    <t>2436692.37 </t>
  </si>
  <si>
    <t> 03.05.1959 20:52 </t>
  </si>
  <si>
    <t> -0.06 </t>
  </si>
  <si>
    <t>2436714.39 </t>
  </si>
  <si>
    <t> 25.05.1959 21:21 </t>
  </si>
  <si>
    <t> -0.02 </t>
  </si>
  <si>
    <t>2439257.264 </t>
  </si>
  <si>
    <t> 11.05.1966 18:20 </t>
  </si>
  <si>
    <t> -0.047 </t>
  </si>
  <si>
    <t> W.Braune </t>
  </si>
  <si>
    <t>BAVM 23 </t>
  </si>
  <si>
    <t>2440151.321 </t>
  </si>
  <si>
    <t> 21.10.1968 19:42 </t>
  </si>
  <si>
    <t> -0.035 </t>
  </si>
  <si>
    <t> P.Flin </t>
  </si>
  <si>
    <t>IBVS 328 </t>
  </si>
  <si>
    <t>2441781.775 </t>
  </si>
  <si>
    <t> 09.04.1973 06:36 </t>
  </si>
  <si>
    <t> -0.114 </t>
  </si>
  <si>
    <t>E </t>
  </si>
  <si>
    <t>?</t>
  </si>
  <si>
    <t> D.M.Popper </t>
  </si>
  <si>
    <t>2441836.775 </t>
  </si>
  <si>
    <t> 03.06.1973 06:36 </t>
  </si>
  <si>
    <t> -0.076 </t>
  </si>
  <si>
    <t> AJ 100.258 </t>
  </si>
  <si>
    <t>2444504.393 </t>
  </si>
  <si>
    <t> 21.09.1980 21:25 </t>
  </si>
  <si>
    <t> 0.064 </t>
  </si>
  <si>
    <t> K.Locher </t>
  </si>
  <si>
    <t> BBS 50 </t>
  </si>
  <si>
    <t>2444995.334 </t>
  </si>
  <si>
    <t> 25.01.1982 20:00 </t>
  </si>
  <si>
    <t> BBS 58 </t>
  </si>
  <si>
    <t>2445464.329 </t>
  </si>
  <si>
    <t> 09.05.1983 19:53 </t>
  </si>
  <si>
    <t> BBS 66 </t>
  </si>
  <si>
    <t>2445823.403 </t>
  </si>
  <si>
    <t> 02.05.1984 21:40 </t>
  </si>
  <si>
    <t> -0.009 </t>
  </si>
  <si>
    <t> BBS 72 </t>
  </si>
  <si>
    <t>2447523.526 </t>
  </si>
  <si>
    <t> 28.12.1988 00:37 </t>
  </si>
  <si>
    <t> BBS 90 </t>
  </si>
  <si>
    <t>2447655.452 </t>
  </si>
  <si>
    <t> 08.05.1989 22:50 </t>
  </si>
  <si>
    <t> -0.020 </t>
  </si>
  <si>
    <t> BBS 92 </t>
  </si>
  <si>
    <t>2447970.573 </t>
  </si>
  <si>
    <t> 20.03.1990 01:45 </t>
  </si>
  <si>
    <t> -0.013 </t>
  </si>
  <si>
    <t> BBS 94 </t>
  </si>
  <si>
    <t>2452792.45 </t>
  </si>
  <si>
    <t> 01.06.2003 22:48 </t>
  </si>
  <si>
    <t> -0.12 </t>
  </si>
  <si>
    <t> R.Meyer </t>
  </si>
  <si>
    <t>BAVM 171 </t>
  </si>
  <si>
    <t>2453429.992 </t>
  </si>
  <si>
    <t> 28.02.2005 11:48 </t>
  </si>
  <si>
    <t> -0.131 </t>
  </si>
  <si>
    <t>OEJV 0028 </t>
  </si>
  <si>
    <t>2453430.0773 </t>
  </si>
  <si>
    <t> 28.02.2005 13:51 </t>
  </si>
  <si>
    <t> -0.0457 </t>
  </si>
  <si>
    <t> Nakajima </t>
  </si>
  <si>
    <t>VSB 44 </t>
  </si>
  <si>
    <t>2455628.4317 </t>
  </si>
  <si>
    <t> 07.03.2011 22:21 </t>
  </si>
  <si>
    <t> -0.1627 </t>
  </si>
  <si>
    <t>C </t>
  </si>
  <si>
    <t>o</t>
  </si>
  <si>
    <t> U.Schmidt </t>
  </si>
  <si>
    <t>BAVM 220 </t>
  </si>
  <si>
    <t>2456009.4934 </t>
  </si>
  <si>
    <t> 22.03.2012 23:50 </t>
  </si>
  <si>
    <t> -0.1694 </t>
  </si>
  <si>
    <t>BAVM 228 </t>
  </si>
  <si>
    <t>2456009.4979 </t>
  </si>
  <si>
    <t> 22.03.2012 23:56 </t>
  </si>
  <si>
    <t> -0.1649 </t>
  </si>
  <si>
    <t>-I</t>
  </si>
  <si>
    <t> F.Agerer </t>
  </si>
  <si>
    <t>2456291.61823 </t>
  </si>
  <si>
    <t> 30.12.2012 02:50 </t>
  </si>
  <si>
    <t>1428.5</t>
  </si>
  <si>
    <t> -0.18175 </t>
  </si>
  <si>
    <t> M.Urbanik </t>
  </si>
  <si>
    <t>OEJV 0160 </t>
  </si>
  <si>
    <t>2457101.3978 </t>
  </si>
  <si>
    <t> 19.03.2015 21:32 </t>
  </si>
  <si>
    <t>1539</t>
  </si>
  <si>
    <t> -0.1725 </t>
  </si>
  <si>
    <t>BAVM 241 (=IBVS 6157) </t>
  </si>
  <si>
    <t>BAD?</t>
  </si>
  <si>
    <t>IBVS 6196</t>
  </si>
  <si>
    <t>0.0039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</si>
</sst>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2" fillId="24" borderId="17" xfId="57" applyFill="1" applyBorder="1" applyAlignment="1" applyProtection="1">
      <alignment horizontal="right" vertical="top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5" fillId="0" borderId="0" xfId="0" applyFont="1" applyAlignment="1">
      <alignment/>
    </xf>
    <xf numFmtId="0" fontId="30" fillId="0" borderId="0" xfId="62" applyFont="1" applyAlignment="1">
      <alignment horizontal="left"/>
      <protection/>
    </xf>
    <xf numFmtId="0" fontId="30" fillId="0" borderId="0" xfId="62" applyFont="1" applyAlignment="1">
      <alignment horizontal="center" wrapText="1"/>
      <protection/>
    </xf>
    <xf numFmtId="0" fontId="30" fillId="0" borderId="0" xfId="62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RW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525"/>
          <c:w val="0.911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0.005</c:v>
                  </c:pt>
                  <c:pt idx="50">
                    <c:v>NaN</c:v>
                  </c:pt>
                  <c:pt idx="51">
                    <c:v>0.0013</c:v>
                  </c:pt>
                  <c:pt idx="52">
                    <c:v>0.0005</c:v>
                  </c:pt>
                  <c:pt idx="53">
                    <c:v>0.0085</c:v>
                  </c:pt>
                  <c:pt idx="54">
                    <c:v>0.0014</c:v>
                  </c:pt>
                  <c:pt idx="55">
                    <c:v>0.0006</c:v>
                  </c:pt>
                  <c:pt idx="56">
                    <c:v>0</c:v>
                  </c:pt>
                  <c:pt idx="57">
                    <c:v>0.002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2161517"/>
        <c:axId val="65235926"/>
      </c:scatterChart>
      <c:val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crossBetween val="midCat"/>
        <c:dispUnits/>
      </c:valAx>
      <c:valAx>
        <c:axId val="652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305"/>
          <c:w val="0.738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62865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3" TargetMode="External" /><Relationship Id="rId2" Type="http://schemas.openxmlformats.org/officeDocument/2006/relationships/hyperlink" Target="http://www.konkoly.hu/cgi-bin/IBVS?328" TargetMode="External" /><Relationship Id="rId3" Type="http://schemas.openxmlformats.org/officeDocument/2006/relationships/hyperlink" Target="http://www.bav-astro.de/sfs/BAVM_link.php?BAVMnr=171" TargetMode="External" /><Relationship Id="rId4" Type="http://schemas.openxmlformats.org/officeDocument/2006/relationships/hyperlink" Target="http://var.astro.cz/oejv/issues/oejv0028.pdf" TargetMode="External" /><Relationship Id="rId5" Type="http://schemas.openxmlformats.org/officeDocument/2006/relationships/hyperlink" Target="http://vsolj.cetus-net.org/no44.pdf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hyperlink" Target="http://www.bav-astro.de/sfs/BAVM_link.php?BAVMnr=228" TargetMode="External" /><Relationship Id="rId8" Type="http://schemas.openxmlformats.org/officeDocument/2006/relationships/hyperlink" Target="http://www.bav-astro.de/sfs/BAVM_link.php?BAVMnr=228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2" ht="12.75">
      <c r="A2" t="s">
        <v>25</v>
      </c>
      <c r="B2" s="34" t="s">
        <v>49</v>
      </c>
    </row>
    <row r="4" spans="1:4" ht="14.25" thickBot="1" thickTop="1">
      <c r="A4" s="5" t="s">
        <v>1</v>
      </c>
      <c r="C4" s="2">
        <v>45823.412</v>
      </c>
      <c r="D4" s="3">
        <v>7.328238</v>
      </c>
    </row>
    <row r="5" spans="1:4" ht="13.5" thickTop="1">
      <c r="A5" s="13" t="s">
        <v>40</v>
      </c>
      <c r="B5" s="14"/>
      <c r="C5" s="15">
        <v>-9.5</v>
      </c>
      <c r="D5" s="14" t="s">
        <v>41</v>
      </c>
    </row>
    <row r="6" ht="12.75">
      <c r="A6" s="5" t="s">
        <v>2</v>
      </c>
    </row>
    <row r="7" spans="1:3" ht="12.75">
      <c r="A7" t="s">
        <v>3</v>
      </c>
      <c r="C7">
        <f>+C4</f>
        <v>45823.412</v>
      </c>
    </row>
    <row r="8" spans="1:3" ht="12.75">
      <c r="A8" t="s">
        <v>4</v>
      </c>
      <c r="C8">
        <f>+D4</f>
        <v>7.328238</v>
      </c>
    </row>
    <row r="9" spans="1:4" ht="12.75">
      <c r="A9" s="29" t="s">
        <v>46</v>
      </c>
      <c r="B9" s="30">
        <v>65</v>
      </c>
      <c r="C9" s="18" t="str">
        <f>"F"&amp;B9</f>
        <v>F65</v>
      </c>
      <c r="D9" s="19" t="str">
        <f>"G"&amp;B9</f>
        <v>G65</v>
      </c>
    </row>
    <row r="10" spans="1:5" ht="13.5" thickBot="1">
      <c r="A10" s="14"/>
      <c r="B10" s="14"/>
      <c r="C10" s="4" t="s">
        <v>21</v>
      </c>
      <c r="D10" s="4" t="s">
        <v>22</v>
      </c>
      <c r="E10" s="14"/>
    </row>
    <row r="11" spans="1:5" ht="12.75">
      <c r="A11" s="14" t="s">
        <v>17</v>
      </c>
      <c r="B11" s="14"/>
      <c r="C11" s="16">
        <f ca="1">INTERCEPT(INDIRECT($D$9):G992,INDIRECT($C$9):F992)</f>
        <v>0.007985361790900772</v>
      </c>
      <c r="D11" s="17"/>
      <c r="E11" s="14"/>
    </row>
    <row r="12" spans="1:5" ht="12.75">
      <c r="A12" s="14" t="s">
        <v>18</v>
      </c>
      <c r="B12" s="14"/>
      <c r="C12" s="16">
        <f ca="1">SLOPE(INDIRECT($D$9):G992,INDIRECT($C$9):F992)</f>
        <v>-0.00011946294257963475</v>
      </c>
      <c r="D12" s="17"/>
      <c r="E12" s="14"/>
    </row>
    <row r="13" spans="1:3" ht="12.75">
      <c r="A13" s="14" t="s">
        <v>20</v>
      </c>
      <c r="B13" s="14"/>
      <c r="C13" s="17" t="s">
        <v>15</v>
      </c>
    </row>
    <row r="14" spans="1:3" ht="12.75">
      <c r="A14" s="14"/>
      <c r="B14" s="14"/>
      <c r="C14" s="14"/>
    </row>
    <row r="15" spans="1:6" ht="12.75">
      <c r="A15" s="20" t="s">
        <v>19</v>
      </c>
      <c r="B15" s="14"/>
      <c r="C15" s="21">
        <f>(C7+C11)+(C8+C12)*INT(MAX(F21:F3533))</f>
        <v>57841.53438613596</v>
      </c>
      <c r="E15" s="22" t="s">
        <v>50</v>
      </c>
      <c r="F15" s="15">
        <v>1</v>
      </c>
    </row>
    <row r="16" spans="1:6" ht="12.75">
      <c r="A16" s="24" t="s">
        <v>5</v>
      </c>
      <c r="B16" s="14"/>
      <c r="C16" s="25">
        <f>+C8+C12</f>
        <v>7.32811853705742</v>
      </c>
      <c r="E16" s="22" t="s">
        <v>42</v>
      </c>
      <c r="F16" s="23">
        <f ca="1">NOW()+15018.5+$C$5/24</f>
        <v>59907.74496643518</v>
      </c>
    </row>
    <row r="17" spans="1:6" ht="13.5" thickBot="1">
      <c r="A17" s="22" t="s">
        <v>44</v>
      </c>
      <c r="B17" s="14"/>
      <c r="C17" s="14">
        <f>COUNT(C21:C2191)</f>
        <v>58</v>
      </c>
      <c r="E17" s="22" t="s">
        <v>51</v>
      </c>
      <c r="F17" s="23">
        <f>ROUND(2*(F16-$C$7)/$C$8,0)/2+F15</f>
        <v>1923</v>
      </c>
    </row>
    <row r="18" spans="1:6" ht="14.25" thickBot="1" thickTop="1">
      <c r="A18" s="24" t="s">
        <v>6</v>
      </c>
      <c r="B18" s="14"/>
      <c r="C18" s="27">
        <f>+C15</f>
        <v>57841.53438613596</v>
      </c>
      <c r="D18" s="28">
        <f>+C16</f>
        <v>7.32811853705742</v>
      </c>
      <c r="E18" s="22" t="s">
        <v>43</v>
      </c>
      <c r="F18" s="19">
        <f>ROUND(2*(F16-$C$15)/$C$16,0)/2+F15</f>
        <v>283</v>
      </c>
    </row>
    <row r="19" spans="5:6" ht="13.5" thickTop="1">
      <c r="E19" s="22" t="s">
        <v>45</v>
      </c>
      <c r="F19" s="26">
        <f>+$C$15+$C$16*F18-15018.5-$C$5/24</f>
        <v>44897.287765456545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65</v>
      </c>
      <c r="I20" s="7" t="s">
        <v>68</v>
      </c>
      <c r="J20" s="7" t="s">
        <v>62</v>
      </c>
      <c r="K20" s="7" t="s">
        <v>60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55" t="s">
        <v>277</v>
      </c>
    </row>
    <row r="21" spans="1:21" s="10" customFormat="1" ht="12.75" customHeight="1">
      <c r="A21" s="53" t="s">
        <v>75</v>
      </c>
      <c r="B21" s="54" t="s">
        <v>53</v>
      </c>
      <c r="C21" s="53">
        <v>17976.42</v>
      </c>
      <c r="D21" s="12"/>
      <c r="E21" s="10">
        <f aca="true" t="shared" si="0" ref="E21:E52">+(C21-C$7)/C$8</f>
        <v>-3799.957370380165</v>
      </c>
      <c r="F21" s="10">
        <f aca="true" t="shared" si="1" ref="F21:F52">ROUND(2*E21,0)/2</f>
        <v>-3800</v>
      </c>
      <c r="O21" s="10">
        <f aca="true" t="shared" si="2" ref="O21:O52">+C$11+C$12*$F21</f>
        <v>0.4619445435935128</v>
      </c>
      <c r="Q21" s="11">
        <f aca="true" t="shared" si="3" ref="Q21:Q52">+C21-15018.5</f>
        <v>2957.9199999999983</v>
      </c>
      <c r="U21" s="10">
        <f>+C21-(C$7+F21*C$8)</f>
        <v>0.3124000000025262</v>
      </c>
    </row>
    <row r="22" spans="1:17" s="10" customFormat="1" ht="12.75" customHeight="1">
      <c r="A22" s="53" t="s">
        <v>75</v>
      </c>
      <c r="B22" s="54" t="s">
        <v>53</v>
      </c>
      <c r="C22" s="53">
        <v>18027.42</v>
      </c>
      <c r="D22" s="12"/>
      <c r="E22" s="10">
        <f t="shared" si="0"/>
        <v>-3792.997989421195</v>
      </c>
      <c r="F22" s="10">
        <f t="shared" si="1"/>
        <v>-3793</v>
      </c>
      <c r="G22" s="10">
        <f aca="true" t="shared" si="4" ref="G22:G48">+C22-(C$7+F22*C$8)</f>
        <v>0.014734000000316883</v>
      </c>
      <c r="H22" s="10">
        <f aca="true" t="shared" si="5" ref="H22:H48">+G22</f>
        <v>0.014734000000316883</v>
      </c>
      <c r="O22" s="10">
        <f t="shared" si="2"/>
        <v>0.46110830299545535</v>
      </c>
      <c r="Q22" s="11">
        <f t="shared" si="3"/>
        <v>3008.9199999999983</v>
      </c>
    </row>
    <row r="23" spans="1:17" s="10" customFormat="1" ht="12.75" customHeight="1">
      <c r="A23" s="53" t="s">
        <v>82</v>
      </c>
      <c r="B23" s="54" t="s">
        <v>53</v>
      </c>
      <c r="C23" s="53">
        <v>18335.2</v>
      </c>
      <c r="D23" s="12"/>
      <c r="E23" s="10">
        <f t="shared" si="0"/>
        <v>-3750.998807626062</v>
      </c>
      <c r="F23" s="10">
        <f t="shared" si="1"/>
        <v>-3751</v>
      </c>
      <c r="G23" s="10">
        <f t="shared" si="4"/>
        <v>0.008738000004086643</v>
      </c>
      <c r="H23" s="10">
        <f t="shared" si="5"/>
        <v>0.008738000004086643</v>
      </c>
      <c r="O23" s="10">
        <f t="shared" si="2"/>
        <v>0.4560908594071107</v>
      </c>
      <c r="Q23" s="11">
        <f t="shared" si="3"/>
        <v>3316.7000000000007</v>
      </c>
    </row>
    <row r="24" spans="1:17" s="10" customFormat="1" ht="12.75" customHeight="1">
      <c r="A24" s="53" t="s">
        <v>87</v>
      </c>
      <c r="B24" s="54" t="s">
        <v>53</v>
      </c>
      <c r="C24" s="53">
        <v>18459.769</v>
      </c>
      <c r="D24" s="12"/>
      <c r="E24" s="10">
        <f t="shared" si="0"/>
        <v>-3734.0003149461027</v>
      </c>
      <c r="F24" s="10">
        <f t="shared" si="1"/>
        <v>-3734</v>
      </c>
      <c r="G24" s="10">
        <f t="shared" si="4"/>
        <v>-0.0023079999955371022</v>
      </c>
      <c r="H24" s="10">
        <f t="shared" si="5"/>
        <v>-0.0023079999955371022</v>
      </c>
      <c r="O24" s="10">
        <f t="shared" si="2"/>
        <v>0.4540599893832569</v>
      </c>
      <c r="Q24" s="11">
        <f t="shared" si="3"/>
        <v>3441.2690000000002</v>
      </c>
    </row>
    <row r="25" spans="1:17" s="10" customFormat="1" ht="12.75" customHeight="1">
      <c r="A25" s="53" t="s">
        <v>87</v>
      </c>
      <c r="B25" s="54" t="s">
        <v>53</v>
      </c>
      <c r="C25" s="53">
        <v>18518.36</v>
      </c>
      <c r="D25" s="12"/>
      <c r="E25" s="10">
        <f t="shared" si="0"/>
        <v>-3726.0050778918476</v>
      </c>
      <c r="F25" s="10">
        <f t="shared" si="1"/>
        <v>-3726</v>
      </c>
      <c r="G25" s="10">
        <f t="shared" si="4"/>
        <v>-0.03721199999563396</v>
      </c>
      <c r="H25" s="10">
        <f t="shared" si="5"/>
        <v>-0.03721199999563396</v>
      </c>
      <c r="O25" s="10">
        <f t="shared" si="2"/>
        <v>0.45310428584261986</v>
      </c>
      <c r="Q25" s="11">
        <f t="shared" si="3"/>
        <v>3499.8600000000006</v>
      </c>
    </row>
    <row r="26" spans="1:17" s="10" customFormat="1" ht="12.75" customHeight="1">
      <c r="A26" s="53" t="s">
        <v>87</v>
      </c>
      <c r="B26" s="54" t="s">
        <v>53</v>
      </c>
      <c r="C26" s="53">
        <v>18525.731</v>
      </c>
      <c r="D26" s="12"/>
      <c r="E26" s="10">
        <f t="shared" si="0"/>
        <v>-3724.9992426556014</v>
      </c>
      <c r="F26" s="10">
        <f t="shared" si="1"/>
        <v>-3725</v>
      </c>
      <c r="G26" s="10">
        <f t="shared" si="4"/>
        <v>0.005550000001676381</v>
      </c>
      <c r="H26" s="10">
        <f t="shared" si="5"/>
        <v>0.005550000001676381</v>
      </c>
      <c r="O26" s="10">
        <f t="shared" si="2"/>
        <v>0.4529848229000402</v>
      </c>
      <c r="Q26" s="11">
        <f t="shared" si="3"/>
        <v>3507.2309999999998</v>
      </c>
    </row>
    <row r="27" spans="1:17" s="10" customFormat="1" ht="12.75" customHeight="1">
      <c r="A27" s="53" t="s">
        <v>87</v>
      </c>
      <c r="B27" s="54" t="s">
        <v>53</v>
      </c>
      <c r="C27" s="53">
        <v>18547.723</v>
      </c>
      <c r="D27" s="12"/>
      <c r="E27" s="10">
        <f t="shared" si="0"/>
        <v>-3721.998248419333</v>
      </c>
      <c r="F27" s="10">
        <f t="shared" si="1"/>
        <v>-3722</v>
      </c>
      <c r="G27" s="10">
        <f t="shared" si="4"/>
        <v>0.012836000005336246</v>
      </c>
      <c r="H27" s="10">
        <f t="shared" si="5"/>
        <v>0.012836000005336246</v>
      </c>
      <c r="O27" s="10">
        <f t="shared" si="2"/>
        <v>0.4526264340723013</v>
      </c>
      <c r="Q27" s="11">
        <f t="shared" si="3"/>
        <v>3529.223000000002</v>
      </c>
    </row>
    <row r="28" spans="1:17" s="10" customFormat="1" ht="12.75" customHeight="1">
      <c r="A28" s="53" t="s">
        <v>87</v>
      </c>
      <c r="B28" s="54" t="s">
        <v>53</v>
      </c>
      <c r="C28" s="53">
        <v>18657.661</v>
      </c>
      <c r="D28" s="12"/>
      <c r="E28" s="10">
        <f t="shared" si="0"/>
        <v>-3706.996279323897</v>
      </c>
      <c r="F28" s="10">
        <f t="shared" si="1"/>
        <v>-3707</v>
      </c>
      <c r="G28" s="10">
        <f t="shared" si="4"/>
        <v>0.027266000000963686</v>
      </c>
      <c r="H28" s="10">
        <f t="shared" si="5"/>
        <v>0.027266000000963686</v>
      </c>
      <c r="O28" s="10">
        <f t="shared" si="2"/>
        <v>0.45083448993360675</v>
      </c>
      <c r="Q28" s="11">
        <f t="shared" si="3"/>
        <v>3639.161</v>
      </c>
    </row>
    <row r="29" spans="1:17" s="10" customFormat="1" ht="12.75" customHeight="1">
      <c r="A29" s="53" t="s">
        <v>87</v>
      </c>
      <c r="B29" s="54" t="s">
        <v>53</v>
      </c>
      <c r="C29" s="53">
        <v>18716.239</v>
      </c>
      <c r="D29" s="12"/>
      <c r="E29" s="10">
        <f t="shared" si="0"/>
        <v>-3699.0028162294943</v>
      </c>
      <c r="F29" s="10">
        <f t="shared" si="1"/>
        <v>-3699</v>
      </c>
      <c r="G29" s="10">
        <f t="shared" si="4"/>
        <v>-0.020637999994505662</v>
      </c>
      <c r="H29" s="10">
        <f t="shared" si="5"/>
        <v>-0.020637999994505662</v>
      </c>
      <c r="O29" s="10">
        <f t="shared" si="2"/>
        <v>0.4498787863929697</v>
      </c>
      <c r="Q29" s="11">
        <f t="shared" si="3"/>
        <v>3697.7390000000014</v>
      </c>
    </row>
    <row r="30" spans="1:17" s="10" customFormat="1" ht="12.75" customHeight="1">
      <c r="A30" s="53" t="s">
        <v>87</v>
      </c>
      <c r="B30" s="54" t="s">
        <v>53</v>
      </c>
      <c r="C30" s="53">
        <v>18987.398</v>
      </c>
      <c r="D30" s="12"/>
      <c r="E30" s="10">
        <f t="shared" si="0"/>
        <v>-3662.0008793382526</v>
      </c>
      <c r="F30" s="10">
        <f t="shared" si="1"/>
        <v>-3662</v>
      </c>
      <c r="G30" s="10">
        <f t="shared" si="4"/>
        <v>-0.006443999995099148</v>
      </c>
      <c r="H30" s="10">
        <f t="shared" si="5"/>
        <v>-0.006443999995099148</v>
      </c>
      <c r="O30" s="10">
        <f t="shared" si="2"/>
        <v>0.4454586575175232</v>
      </c>
      <c r="Q30" s="11">
        <f t="shared" si="3"/>
        <v>3968.898000000001</v>
      </c>
    </row>
    <row r="31" spans="1:17" s="10" customFormat="1" ht="12.75" customHeight="1">
      <c r="A31" s="53" t="s">
        <v>87</v>
      </c>
      <c r="B31" s="54" t="s">
        <v>53</v>
      </c>
      <c r="C31" s="53">
        <v>19141.304</v>
      </c>
      <c r="D31" s="12"/>
      <c r="E31" s="10">
        <f t="shared" si="0"/>
        <v>-3640.9991051054835</v>
      </c>
      <c r="F31" s="10">
        <f t="shared" si="1"/>
        <v>-3641</v>
      </c>
      <c r="G31" s="10">
        <f t="shared" si="4"/>
        <v>0.006558000000950415</v>
      </c>
      <c r="H31" s="10">
        <f t="shared" si="5"/>
        <v>0.006558000000950415</v>
      </c>
      <c r="L31"/>
      <c r="O31" s="10">
        <f t="shared" si="2"/>
        <v>0.4429499357233509</v>
      </c>
      <c r="Q31" s="11">
        <f t="shared" si="3"/>
        <v>4122.804</v>
      </c>
    </row>
    <row r="32" spans="1:17" s="10" customFormat="1" ht="12.75" customHeight="1">
      <c r="A32" s="53" t="s">
        <v>87</v>
      </c>
      <c r="B32" s="54" t="s">
        <v>53</v>
      </c>
      <c r="C32" s="53">
        <v>19163.291</v>
      </c>
      <c r="E32" s="10">
        <f t="shared" si="0"/>
        <v>-3637.998793161466</v>
      </c>
      <c r="F32" s="10">
        <f t="shared" si="1"/>
        <v>-3638</v>
      </c>
      <c r="G32" s="10">
        <f t="shared" si="4"/>
        <v>0.008844000003591646</v>
      </c>
      <c r="H32" s="10">
        <f t="shared" si="5"/>
        <v>0.008844000003591646</v>
      </c>
      <c r="L32"/>
      <c r="O32" s="10">
        <f t="shared" si="2"/>
        <v>0.442591546895612</v>
      </c>
      <c r="Q32" s="11">
        <f t="shared" si="3"/>
        <v>4144.791000000001</v>
      </c>
    </row>
    <row r="33" spans="1:17" s="10" customFormat="1" ht="12.75" customHeight="1">
      <c r="A33" s="53" t="s">
        <v>87</v>
      </c>
      <c r="B33" s="54" t="s">
        <v>53</v>
      </c>
      <c r="C33" s="53">
        <v>19185.3</v>
      </c>
      <c r="E33" s="10">
        <f t="shared" si="0"/>
        <v>-3634.9954791315454</v>
      </c>
      <c r="F33" s="10">
        <f t="shared" si="1"/>
        <v>-3635</v>
      </c>
      <c r="G33" s="10">
        <f t="shared" si="4"/>
        <v>0.03313000000343891</v>
      </c>
      <c r="H33" s="10">
        <f t="shared" si="5"/>
        <v>0.03313000000343891</v>
      </c>
      <c r="L33"/>
      <c r="O33" s="10">
        <f t="shared" si="2"/>
        <v>0.44223315806787306</v>
      </c>
      <c r="Q33" s="11">
        <f t="shared" si="3"/>
        <v>4166.799999999999</v>
      </c>
    </row>
    <row r="34" spans="1:17" s="10" customFormat="1" ht="12.75" customHeight="1">
      <c r="A34" s="53" t="s">
        <v>87</v>
      </c>
      <c r="B34" s="54" t="s">
        <v>53</v>
      </c>
      <c r="C34" s="53">
        <v>19229.254</v>
      </c>
      <c r="E34" s="10">
        <f t="shared" si="0"/>
        <v>-3628.9975844125147</v>
      </c>
      <c r="F34" s="10">
        <f t="shared" si="1"/>
        <v>-3629</v>
      </c>
      <c r="G34" s="10">
        <f t="shared" si="4"/>
        <v>0.017702000004646834</v>
      </c>
      <c r="H34" s="10">
        <f t="shared" si="5"/>
        <v>0.017702000004646834</v>
      </c>
      <c r="L34"/>
      <c r="O34" s="10">
        <f t="shared" si="2"/>
        <v>0.44151638041239527</v>
      </c>
      <c r="Q34" s="11">
        <f t="shared" si="3"/>
        <v>4210.754000000001</v>
      </c>
    </row>
    <row r="35" spans="1:17" ht="12.75">
      <c r="A35" s="53" t="s">
        <v>87</v>
      </c>
      <c r="B35" s="54" t="s">
        <v>53</v>
      </c>
      <c r="C35" s="53">
        <v>19302.493</v>
      </c>
      <c r="E35" s="10">
        <f t="shared" si="0"/>
        <v>-3619.003503980083</v>
      </c>
      <c r="F35" s="10">
        <f t="shared" si="1"/>
        <v>-3619</v>
      </c>
      <c r="G35" s="10">
        <f t="shared" si="4"/>
        <v>-0.02567799999815179</v>
      </c>
      <c r="H35" s="10">
        <f t="shared" si="5"/>
        <v>-0.02567799999815179</v>
      </c>
      <c r="I35" s="10"/>
      <c r="K35" s="10"/>
      <c r="M35" s="10"/>
      <c r="N35" s="10"/>
      <c r="O35" s="10">
        <f t="shared" si="2"/>
        <v>0.4403217509865989</v>
      </c>
      <c r="P35" s="10"/>
      <c r="Q35" s="11">
        <f t="shared" si="3"/>
        <v>4283.992999999999</v>
      </c>
    </row>
    <row r="36" spans="1:17" ht="12.75">
      <c r="A36" s="53" t="s">
        <v>87</v>
      </c>
      <c r="B36" s="54" t="s">
        <v>53</v>
      </c>
      <c r="C36" s="53">
        <v>19346.489</v>
      </c>
      <c r="E36" s="10">
        <f t="shared" si="0"/>
        <v>-3612.999878006145</v>
      </c>
      <c r="F36" s="10">
        <f t="shared" si="1"/>
        <v>-3613</v>
      </c>
      <c r="G36" s="10">
        <f t="shared" si="4"/>
        <v>0.0008940000043367036</v>
      </c>
      <c r="H36" s="10">
        <f t="shared" si="5"/>
        <v>0.0008940000043367036</v>
      </c>
      <c r="I36" s="10"/>
      <c r="K36" s="10"/>
      <c r="M36" s="10"/>
      <c r="N36" s="10"/>
      <c r="O36" s="10">
        <f t="shared" si="2"/>
        <v>0.4396049733311211</v>
      </c>
      <c r="P36" s="10"/>
      <c r="Q36" s="11">
        <f t="shared" si="3"/>
        <v>4327.989000000001</v>
      </c>
    </row>
    <row r="37" spans="1:17" ht="12.75">
      <c r="A37" s="53" t="s">
        <v>87</v>
      </c>
      <c r="B37" s="54" t="s">
        <v>53</v>
      </c>
      <c r="C37" s="53">
        <v>19617.642</v>
      </c>
      <c r="E37" s="10">
        <f t="shared" si="0"/>
        <v>-3575.9987598656044</v>
      </c>
      <c r="F37" s="10">
        <f t="shared" si="1"/>
        <v>-3576</v>
      </c>
      <c r="G37" s="10">
        <f t="shared" si="4"/>
        <v>0.009088000002520857</v>
      </c>
      <c r="H37" s="10">
        <f t="shared" si="5"/>
        <v>0.009088000002520857</v>
      </c>
      <c r="I37" s="10"/>
      <c r="K37" s="10"/>
      <c r="M37" s="10"/>
      <c r="N37" s="10"/>
      <c r="O37" s="10">
        <f t="shared" si="2"/>
        <v>0.4351848444556746</v>
      </c>
      <c r="P37" s="10"/>
      <c r="Q37" s="11">
        <f t="shared" si="3"/>
        <v>4599.142</v>
      </c>
    </row>
    <row r="38" spans="1:17" ht="12.75">
      <c r="A38" s="53" t="s">
        <v>87</v>
      </c>
      <c r="B38" s="54" t="s">
        <v>53</v>
      </c>
      <c r="C38" s="53">
        <v>19661.607</v>
      </c>
      <c r="E38" s="10">
        <f t="shared" si="0"/>
        <v>-3569.9993641036217</v>
      </c>
      <c r="F38" s="10">
        <f t="shared" si="1"/>
        <v>-3570</v>
      </c>
      <c r="G38" s="10">
        <f t="shared" si="4"/>
        <v>0.004660000002331799</v>
      </c>
      <c r="H38" s="10">
        <f t="shared" si="5"/>
        <v>0.004660000002331799</v>
      </c>
      <c r="I38" s="10"/>
      <c r="K38" s="10"/>
      <c r="M38" s="10"/>
      <c r="N38" s="10"/>
      <c r="O38" s="10">
        <f t="shared" si="2"/>
        <v>0.4344680668001968</v>
      </c>
      <c r="P38" s="10"/>
      <c r="Q38" s="11">
        <f t="shared" si="3"/>
        <v>4643.107</v>
      </c>
    </row>
    <row r="39" spans="1:17" ht="12.75">
      <c r="A39" s="53" t="s">
        <v>87</v>
      </c>
      <c r="B39" s="54" t="s">
        <v>53</v>
      </c>
      <c r="C39" s="53">
        <v>19749.552</v>
      </c>
      <c r="E39" s="10">
        <f t="shared" si="0"/>
        <v>-3557.998525702904</v>
      </c>
      <c r="F39" s="10">
        <f t="shared" si="1"/>
        <v>-3558</v>
      </c>
      <c r="G39" s="10">
        <f t="shared" si="4"/>
        <v>0.010804000001371605</v>
      </c>
      <c r="H39" s="10">
        <f t="shared" si="5"/>
        <v>0.010804000001371605</v>
      </c>
      <c r="I39" s="10"/>
      <c r="K39" s="10"/>
      <c r="M39" s="10"/>
      <c r="N39" s="10"/>
      <c r="O39" s="10">
        <f t="shared" si="2"/>
        <v>0.4330345114892412</v>
      </c>
      <c r="P39" s="10"/>
      <c r="Q39" s="11">
        <f t="shared" si="3"/>
        <v>4731.052</v>
      </c>
    </row>
    <row r="40" spans="1:17" ht="12.75">
      <c r="A40" s="53" t="s">
        <v>87</v>
      </c>
      <c r="B40" s="54" t="s">
        <v>53</v>
      </c>
      <c r="C40" s="53">
        <v>19852.139</v>
      </c>
      <c r="E40" s="10">
        <f t="shared" si="0"/>
        <v>-3543.999662674711</v>
      </c>
      <c r="F40" s="10">
        <f t="shared" si="1"/>
        <v>-3544</v>
      </c>
      <c r="G40" s="10">
        <f t="shared" si="4"/>
        <v>0.002472000000125263</v>
      </c>
      <c r="H40" s="10">
        <f t="shared" si="5"/>
        <v>0.002472000000125263</v>
      </c>
      <c r="I40" s="10"/>
      <c r="K40" s="10"/>
      <c r="M40" s="10"/>
      <c r="N40" s="10"/>
      <c r="O40" s="10">
        <f t="shared" si="2"/>
        <v>0.4313620302931263</v>
      </c>
      <c r="P40" s="10"/>
      <c r="Q40" s="11">
        <f t="shared" si="3"/>
        <v>4833.638999999999</v>
      </c>
    </row>
    <row r="41" spans="1:17" ht="12.75">
      <c r="A41" s="53" t="s">
        <v>87</v>
      </c>
      <c r="B41" s="54" t="s">
        <v>53</v>
      </c>
      <c r="C41" s="53">
        <v>19910.747</v>
      </c>
      <c r="E41" s="10">
        <f t="shared" si="0"/>
        <v>-3536.002105826803</v>
      </c>
      <c r="F41" s="10">
        <f t="shared" si="1"/>
        <v>-3536</v>
      </c>
      <c r="G41" s="10">
        <f t="shared" si="4"/>
        <v>-0.015431999996508239</v>
      </c>
      <c r="H41" s="10">
        <f t="shared" si="5"/>
        <v>-0.015431999996508239</v>
      </c>
      <c r="I41" s="10"/>
      <c r="K41" s="10"/>
      <c r="M41" s="10"/>
      <c r="N41" s="10"/>
      <c r="O41" s="10">
        <f t="shared" si="2"/>
        <v>0.43040632675248924</v>
      </c>
      <c r="P41" s="10"/>
      <c r="Q41" s="11">
        <f t="shared" si="3"/>
        <v>4892.246999999999</v>
      </c>
    </row>
    <row r="42" spans="1:17" ht="12.75">
      <c r="A42" s="53" t="s">
        <v>87</v>
      </c>
      <c r="B42" s="54" t="s">
        <v>53</v>
      </c>
      <c r="C42" s="53">
        <v>20057.316</v>
      </c>
      <c r="E42" s="10">
        <f t="shared" si="0"/>
        <v>-3516.001527242974</v>
      </c>
      <c r="F42" s="10">
        <f t="shared" si="1"/>
        <v>-3516</v>
      </c>
      <c r="G42" s="10">
        <f t="shared" si="4"/>
        <v>-0.011191999998118263</v>
      </c>
      <c r="H42" s="10">
        <f t="shared" si="5"/>
        <v>-0.011191999998118263</v>
      </c>
      <c r="I42" s="10"/>
      <c r="K42" s="10"/>
      <c r="M42" s="10"/>
      <c r="N42" s="10"/>
      <c r="O42" s="10">
        <f t="shared" si="2"/>
        <v>0.42801706790089655</v>
      </c>
      <c r="P42" s="10"/>
      <c r="Q42" s="11">
        <f t="shared" si="3"/>
        <v>5038.815999999999</v>
      </c>
    </row>
    <row r="43" spans="1:17" ht="12.75">
      <c r="A43" s="53" t="s">
        <v>87</v>
      </c>
      <c r="B43" s="54" t="s">
        <v>53</v>
      </c>
      <c r="C43" s="53">
        <v>20152.579</v>
      </c>
      <c r="E43" s="10">
        <f t="shared" si="0"/>
        <v>-3503.0020859038686</v>
      </c>
      <c r="F43" s="10">
        <f t="shared" si="1"/>
        <v>-3503</v>
      </c>
      <c r="G43" s="10">
        <f t="shared" si="4"/>
        <v>-0.015285999994375743</v>
      </c>
      <c r="H43" s="10">
        <f t="shared" si="5"/>
        <v>-0.015285999994375743</v>
      </c>
      <c r="I43" s="10"/>
      <c r="K43" s="10"/>
      <c r="M43" s="10"/>
      <c r="N43" s="10"/>
      <c r="O43" s="10">
        <f t="shared" si="2"/>
        <v>0.4264640496473613</v>
      </c>
      <c r="P43" s="10"/>
      <c r="Q43" s="11">
        <f t="shared" si="3"/>
        <v>5134.0790000000015</v>
      </c>
    </row>
    <row r="44" spans="1:17" ht="12.75">
      <c r="A44" s="53" t="s">
        <v>87</v>
      </c>
      <c r="B44" s="54" t="s">
        <v>53</v>
      </c>
      <c r="C44" s="53">
        <v>20174.617</v>
      </c>
      <c r="E44" s="10">
        <f t="shared" si="0"/>
        <v>-3499.994814578893</v>
      </c>
      <c r="F44" s="10">
        <f t="shared" si="1"/>
        <v>-3500</v>
      </c>
      <c r="G44" s="10">
        <f t="shared" si="4"/>
        <v>0.03800000000046566</v>
      </c>
      <c r="H44" s="10">
        <f t="shared" si="5"/>
        <v>0.03800000000046566</v>
      </c>
      <c r="I44" s="10"/>
      <c r="K44" s="10"/>
      <c r="M44" s="10"/>
      <c r="N44" s="10"/>
      <c r="O44" s="10">
        <f t="shared" si="2"/>
        <v>0.42610566081962237</v>
      </c>
      <c r="P44" s="10"/>
      <c r="Q44" s="11">
        <f t="shared" si="3"/>
        <v>5156.116999999998</v>
      </c>
    </row>
    <row r="45" spans="1:17" ht="12.75">
      <c r="A45" s="53" t="s">
        <v>87</v>
      </c>
      <c r="B45" s="54" t="s">
        <v>53</v>
      </c>
      <c r="C45" s="53">
        <v>20357.788</v>
      </c>
      <c r="E45" s="10">
        <f t="shared" si="0"/>
        <v>-3474.9995838017267</v>
      </c>
      <c r="F45" s="10">
        <f t="shared" si="1"/>
        <v>-3475</v>
      </c>
      <c r="G45" s="10">
        <f t="shared" si="4"/>
        <v>0.003050000002986053</v>
      </c>
      <c r="H45" s="10">
        <f t="shared" si="5"/>
        <v>0.003050000002986053</v>
      </c>
      <c r="I45" s="10"/>
      <c r="K45" s="10"/>
      <c r="M45" s="10"/>
      <c r="N45" s="10"/>
      <c r="O45" s="10">
        <f t="shared" si="2"/>
        <v>0.42311908725513153</v>
      </c>
      <c r="P45" s="10"/>
      <c r="Q45" s="11">
        <f t="shared" si="3"/>
        <v>5339.2880000000005</v>
      </c>
    </row>
    <row r="46" spans="1:17" ht="12.75">
      <c r="A46" s="53" t="s">
        <v>87</v>
      </c>
      <c r="B46" s="54" t="s">
        <v>53</v>
      </c>
      <c r="C46" s="53">
        <v>20533.662</v>
      </c>
      <c r="E46" s="10">
        <f t="shared" si="0"/>
        <v>-3451.0000903354935</v>
      </c>
      <c r="F46" s="10">
        <f t="shared" si="1"/>
        <v>-3451</v>
      </c>
      <c r="G46" s="10">
        <f t="shared" si="4"/>
        <v>-0.0006619999985559843</v>
      </c>
      <c r="H46" s="10">
        <f t="shared" si="5"/>
        <v>-0.0006619999985559843</v>
      </c>
      <c r="I46" s="10"/>
      <c r="K46" s="10"/>
      <c r="M46" s="10"/>
      <c r="N46" s="10"/>
      <c r="O46" s="10">
        <f t="shared" si="2"/>
        <v>0.4202519766332203</v>
      </c>
      <c r="P46" s="10"/>
      <c r="Q46" s="11">
        <f t="shared" si="3"/>
        <v>5515.162</v>
      </c>
    </row>
    <row r="47" spans="1:17" ht="12.75">
      <c r="A47" s="53" t="s">
        <v>87</v>
      </c>
      <c r="B47" s="54" t="s">
        <v>53</v>
      </c>
      <c r="C47" s="53">
        <v>20555.661</v>
      </c>
      <c r="E47" s="10">
        <f t="shared" si="0"/>
        <v>-3447.9981408900744</v>
      </c>
      <c r="F47" s="10">
        <f t="shared" si="1"/>
        <v>-3448</v>
      </c>
      <c r="G47" s="10">
        <f t="shared" si="4"/>
        <v>0.01362400000289199</v>
      </c>
      <c r="H47" s="10">
        <f t="shared" si="5"/>
        <v>0.01362400000289199</v>
      </c>
      <c r="I47" s="10"/>
      <c r="K47" s="10"/>
      <c r="M47" s="10"/>
      <c r="N47" s="10"/>
      <c r="O47" s="10">
        <f t="shared" si="2"/>
        <v>0.41989358780548136</v>
      </c>
      <c r="P47" s="10"/>
      <c r="Q47" s="11">
        <f t="shared" si="3"/>
        <v>5537.161</v>
      </c>
    </row>
    <row r="48" spans="1:17" ht="12.75">
      <c r="A48" s="53" t="s">
        <v>158</v>
      </c>
      <c r="B48" s="54" t="s">
        <v>53</v>
      </c>
      <c r="C48" s="53">
        <v>25619.464</v>
      </c>
      <c r="E48" s="10">
        <f t="shared" si="0"/>
        <v>-2756.999431514096</v>
      </c>
      <c r="F48" s="10">
        <f t="shared" si="1"/>
        <v>-2757</v>
      </c>
      <c r="G48" s="10">
        <f t="shared" si="4"/>
        <v>0.004166000002442161</v>
      </c>
      <c r="H48" s="10">
        <f t="shared" si="5"/>
        <v>0.004166000002442161</v>
      </c>
      <c r="I48" s="10"/>
      <c r="K48" s="10"/>
      <c r="M48" s="10"/>
      <c r="N48" s="10"/>
      <c r="O48" s="10">
        <f t="shared" si="2"/>
        <v>0.33734469448295373</v>
      </c>
      <c r="P48" s="10"/>
      <c r="Q48" s="11">
        <f t="shared" si="3"/>
        <v>10600.964</v>
      </c>
    </row>
    <row r="49" spans="1:21" ht="12.75">
      <c r="A49" s="53" t="s">
        <v>163</v>
      </c>
      <c r="B49" s="54" t="s">
        <v>53</v>
      </c>
      <c r="C49" s="53">
        <v>29986.1</v>
      </c>
      <c r="E49" s="10">
        <f t="shared" si="0"/>
        <v>-2161.1350504718866</v>
      </c>
      <c r="F49" s="10">
        <f t="shared" si="1"/>
        <v>-2161</v>
      </c>
      <c r="H49" s="10"/>
      <c r="I49" s="10"/>
      <c r="K49" s="10"/>
      <c r="L49" s="10"/>
      <c r="M49" s="10"/>
      <c r="N49" s="10"/>
      <c r="O49" s="10">
        <f t="shared" si="2"/>
        <v>0.26614478070549147</v>
      </c>
      <c r="P49" s="10"/>
      <c r="Q49" s="11">
        <f t="shared" si="3"/>
        <v>14967.599999999999</v>
      </c>
      <c r="U49" s="10">
        <f>+C49-(C$7+F49*C$8)</f>
        <v>-0.9896819999994477</v>
      </c>
    </row>
    <row r="50" spans="1:17" ht="12.75">
      <c r="A50" s="53" t="s">
        <v>168</v>
      </c>
      <c r="B50" s="54" t="s">
        <v>53</v>
      </c>
      <c r="C50" s="53">
        <v>33006.308</v>
      </c>
      <c r="E50" s="10">
        <f t="shared" si="0"/>
        <v>-1749.0021475830888</v>
      </c>
      <c r="F50" s="10">
        <f t="shared" si="1"/>
        <v>-1749</v>
      </c>
      <c r="G50" s="10">
        <f aca="true" t="shared" si="6" ref="G50:G78">+C50-(C$7+F50*C$8)</f>
        <v>-0.015738000001874752</v>
      </c>
      <c r="H50" s="10">
        <f aca="true" t="shared" si="7" ref="H50:H56">+G50</f>
        <v>-0.015738000001874752</v>
      </c>
      <c r="I50" s="10"/>
      <c r="K50" s="10"/>
      <c r="L50" s="10"/>
      <c r="M50" s="10"/>
      <c r="N50" s="10"/>
      <c r="O50" s="10">
        <f t="shared" si="2"/>
        <v>0.21692604836268192</v>
      </c>
      <c r="P50" s="10"/>
      <c r="Q50" s="11">
        <f t="shared" si="3"/>
        <v>17987.807999999997</v>
      </c>
    </row>
    <row r="51" spans="1:17" ht="12.75">
      <c r="A51" s="53" t="s">
        <v>168</v>
      </c>
      <c r="B51" s="54" t="s">
        <v>53</v>
      </c>
      <c r="C51" s="53">
        <v>33717.132</v>
      </c>
      <c r="E51" s="10">
        <f t="shared" si="0"/>
        <v>-1652.0042061952681</v>
      </c>
      <c r="F51" s="10">
        <f t="shared" si="1"/>
        <v>-1652</v>
      </c>
      <c r="G51" s="10">
        <f t="shared" si="6"/>
        <v>-0.03082400000130292</v>
      </c>
      <c r="H51" s="10">
        <f t="shared" si="7"/>
        <v>-0.03082400000130292</v>
      </c>
      <c r="I51" s="10"/>
      <c r="K51" s="10"/>
      <c r="L51" s="10"/>
      <c r="M51" s="10"/>
      <c r="N51" s="10"/>
      <c r="O51" s="10">
        <f t="shared" si="2"/>
        <v>0.2053381429324574</v>
      </c>
      <c r="P51" s="10"/>
      <c r="Q51" s="11">
        <f t="shared" si="3"/>
        <v>18698.631999999998</v>
      </c>
    </row>
    <row r="52" spans="1:17" ht="12.75">
      <c r="A52" s="53" t="s">
        <v>177</v>
      </c>
      <c r="B52" s="54" t="s">
        <v>53</v>
      </c>
      <c r="C52" s="53">
        <v>35952.36</v>
      </c>
      <c r="E52" s="10">
        <f t="shared" si="0"/>
        <v>-1346.988457525533</v>
      </c>
      <c r="F52" s="10">
        <f t="shared" si="1"/>
        <v>-1347</v>
      </c>
      <c r="G52" s="10">
        <f t="shared" si="6"/>
        <v>0.08458600000449223</v>
      </c>
      <c r="H52" s="10">
        <f t="shared" si="7"/>
        <v>0.08458600000449223</v>
      </c>
      <c r="I52" s="10"/>
      <c r="K52" s="10"/>
      <c r="M52" s="10"/>
      <c r="N52" s="10"/>
      <c r="O52" s="10">
        <f t="shared" si="2"/>
        <v>0.16890194544566878</v>
      </c>
      <c r="P52" s="10"/>
      <c r="Q52" s="11">
        <f t="shared" si="3"/>
        <v>20933.86</v>
      </c>
    </row>
    <row r="53" spans="1:17" ht="12.75">
      <c r="A53" s="53" t="s">
        <v>177</v>
      </c>
      <c r="B53" s="54" t="s">
        <v>53</v>
      </c>
      <c r="C53" s="53">
        <v>36604.41</v>
      </c>
      <c r="E53" s="10">
        <f aca="true" t="shared" si="8" ref="E53:E78">+(C53-C$7)/C$8</f>
        <v>-1258.010725088349</v>
      </c>
      <c r="F53" s="10">
        <f aca="true" t="shared" si="9" ref="F53:F78">ROUND(2*E53,0)/2</f>
        <v>-1258</v>
      </c>
      <c r="G53" s="10">
        <f t="shared" si="6"/>
        <v>-0.07859599999210332</v>
      </c>
      <c r="H53" s="10">
        <f t="shared" si="7"/>
        <v>-0.07859599999210332</v>
      </c>
      <c r="I53" s="10"/>
      <c r="K53" s="10"/>
      <c r="M53" s="10"/>
      <c r="N53" s="10"/>
      <c r="O53" s="10">
        <f aca="true" t="shared" si="10" ref="O53:O78">+C$11+C$12*$F53</f>
        <v>0.1582697435560813</v>
      </c>
      <c r="P53" s="10"/>
      <c r="Q53" s="11">
        <f aca="true" t="shared" si="11" ref="Q53:Q78">+C53-15018.5</f>
        <v>21585.910000000003</v>
      </c>
    </row>
    <row r="54" spans="1:17" ht="12.75">
      <c r="A54" s="53" t="s">
        <v>177</v>
      </c>
      <c r="B54" s="54" t="s">
        <v>53</v>
      </c>
      <c r="C54" s="53">
        <v>36670.33</v>
      </c>
      <c r="E54" s="10">
        <f t="shared" si="8"/>
        <v>-1249.0153840527553</v>
      </c>
      <c r="F54" s="10">
        <f t="shared" si="9"/>
        <v>-1249</v>
      </c>
      <c r="G54" s="10">
        <f t="shared" si="6"/>
        <v>-0.1127379999961704</v>
      </c>
      <c r="H54" s="10">
        <f t="shared" si="7"/>
        <v>-0.1127379999961704</v>
      </c>
      <c r="I54" s="10"/>
      <c r="K54" s="10"/>
      <c r="M54" s="10"/>
      <c r="N54" s="10"/>
      <c r="O54" s="10">
        <f t="shared" si="10"/>
        <v>0.15719457707286455</v>
      </c>
      <c r="P54" s="10"/>
      <c r="Q54" s="11">
        <f t="shared" si="11"/>
        <v>21651.83</v>
      </c>
    </row>
    <row r="55" spans="1:17" ht="12.75">
      <c r="A55" s="53" t="s">
        <v>177</v>
      </c>
      <c r="B55" s="54" t="s">
        <v>53</v>
      </c>
      <c r="C55" s="53">
        <v>36692.37</v>
      </c>
      <c r="E55" s="10">
        <f t="shared" si="8"/>
        <v>-1246.0078398108787</v>
      </c>
      <c r="F55" s="10">
        <f t="shared" si="9"/>
        <v>-1246</v>
      </c>
      <c r="G55" s="10">
        <f t="shared" si="6"/>
        <v>-0.057451999993645586</v>
      </c>
      <c r="H55" s="10">
        <f t="shared" si="7"/>
        <v>-0.057451999993645586</v>
      </c>
      <c r="I55" s="10"/>
      <c r="K55" s="10"/>
      <c r="M55" s="10"/>
      <c r="N55" s="10"/>
      <c r="O55" s="10">
        <f t="shared" si="10"/>
        <v>0.15683618824512569</v>
      </c>
      <c r="P55" s="10"/>
      <c r="Q55" s="11">
        <f t="shared" si="11"/>
        <v>21673.870000000003</v>
      </c>
    </row>
    <row r="56" spans="1:17" ht="12.75">
      <c r="A56" s="53" t="s">
        <v>177</v>
      </c>
      <c r="B56" s="54" t="s">
        <v>53</v>
      </c>
      <c r="C56" s="53">
        <v>36714.39</v>
      </c>
      <c r="E56" s="10">
        <f t="shared" si="8"/>
        <v>-1243.0030247380062</v>
      </c>
      <c r="F56" s="10">
        <f t="shared" si="9"/>
        <v>-1243</v>
      </c>
      <c r="G56" s="10">
        <f t="shared" si="6"/>
        <v>-0.022165999995195307</v>
      </c>
      <c r="H56" s="10">
        <f t="shared" si="7"/>
        <v>-0.022165999995195307</v>
      </c>
      <c r="I56" s="10"/>
      <c r="K56" s="10"/>
      <c r="L56" s="10"/>
      <c r="M56" s="10"/>
      <c r="N56" s="10"/>
      <c r="O56" s="10">
        <f t="shared" si="10"/>
        <v>0.15647779941738676</v>
      </c>
      <c r="P56" s="10"/>
      <c r="Q56" s="11">
        <f t="shared" si="11"/>
        <v>21695.89</v>
      </c>
    </row>
    <row r="57" spans="1:17" ht="12.75">
      <c r="A57" s="53" t="s">
        <v>194</v>
      </c>
      <c r="B57" s="54" t="s">
        <v>53</v>
      </c>
      <c r="C57" s="53">
        <v>39257.264</v>
      </c>
      <c r="E57" s="10">
        <f t="shared" si="8"/>
        <v>-896.0063797054618</v>
      </c>
      <c r="F57" s="10">
        <f t="shared" si="9"/>
        <v>-896</v>
      </c>
      <c r="G57" s="10">
        <f t="shared" si="6"/>
        <v>-0.04675199999473989</v>
      </c>
      <c r="H57" s="10"/>
      <c r="I57" s="10">
        <f>+G57</f>
        <v>-0.04675199999473989</v>
      </c>
      <c r="K57" s="10"/>
      <c r="M57" s="10"/>
      <c r="N57" s="10"/>
      <c r="O57" s="10">
        <f t="shared" si="10"/>
        <v>0.1150241583422535</v>
      </c>
      <c r="P57" s="10"/>
      <c r="Q57" s="11">
        <f t="shared" si="11"/>
        <v>24238.764000000003</v>
      </c>
    </row>
    <row r="58" spans="1:17" s="10" customFormat="1" ht="12.75" customHeight="1">
      <c r="A58" s="8" t="s">
        <v>39</v>
      </c>
      <c r="B58" s="9"/>
      <c r="C58" s="31">
        <v>40151.321</v>
      </c>
      <c r="D58" s="32">
        <v>0.008</v>
      </c>
      <c r="E58" s="10">
        <f t="shared" si="8"/>
        <v>-774.0047471165637</v>
      </c>
      <c r="F58" s="10">
        <f t="shared" si="9"/>
        <v>-774</v>
      </c>
      <c r="G58" s="10">
        <f t="shared" si="6"/>
        <v>-0.0347879999972065</v>
      </c>
      <c r="I58" s="10">
        <f>+G58</f>
        <v>-0.0347879999972065</v>
      </c>
      <c r="J58"/>
      <c r="O58" s="10">
        <f t="shared" si="10"/>
        <v>0.10044967934753807</v>
      </c>
      <c r="Q58" s="11">
        <f t="shared" si="11"/>
        <v>25132.821000000004</v>
      </c>
    </row>
    <row r="59" spans="1:17" ht="12.75">
      <c r="A59" s="53" t="s">
        <v>82</v>
      </c>
      <c r="B59" s="54" t="s">
        <v>56</v>
      </c>
      <c r="C59" s="53">
        <v>41781.775</v>
      </c>
      <c r="E59" s="10">
        <f t="shared" si="8"/>
        <v>-551.5155211934978</v>
      </c>
      <c r="F59" s="10">
        <f t="shared" si="9"/>
        <v>-551.5</v>
      </c>
      <c r="G59" s="10">
        <f t="shared" si="6"/>
        <v>-0.11374299999442883</v>
      </c>
      <c r="H59" s="10">
        <f>+G59</f>
        <v>-0.11374299999442883</v>
      </c>
      <c r="I59" s="10"/>
      <c r="K59" s="10"/>
      <c r="L59" s="10"/>
      <c r="M59" s="10"/>
      <c r="N59" s="10"/>
      <c r="O59" s="10">
        <f t="shared" si="10"/>
        <v>0.07386917462356933</v>
      </c>
      <c r="P59" s="10"/>
      <c r="Q59" s="11">
        <f t="shared" si="11"/>
        <v>26763.275</v>
      </c>
    </row>
    <row r="60" spans="1:17" ht="12.75">
      <c r="A60" s="53" t="s">
        <v>209</v>
      </c>
      <c r="B60" s="54" t="s">
        <v>53</v>
      </c>
      <c r="C60" s="53">
        <v>41836.775</v>
      </c>
      <c r="E60" s="10">
        <f t="shared" si="8"/>
        <v>-544.0103064338242</v>
      </c>
      <c r="F60" s="10">
        <f t="shared" si="9"/>
        <v>-544</v>
      </c>
      <c r="G60" s="10">
        <f t="shared" si="6"/>
        <v>-0.07552799999393756</v>
      </c>
      <c r="H60" s="10">
        <f>+G60</f>
        <v>-0.07552799999393756</v>
      </c>
      <c r="I60" s="10"/>
      <c r="K60" s="10"/>
      <c r="L60" s="10"/>
      <c r="M60" s="10"/>
      <c r="N60" s="10"/>
      <c r="O60" s="10">
        <f t="shared" si="10"/>
        <v>0.07297320255422207</v>
      </c>
      <c r="P60" s="10"/>
      <c r="Q60" s="11">
        <f t="shared" si="11"/>
        <v>26818.275</v>
      </c>
    </row>
    <row r="61" spans="1:30" s="10" customFormat="1" ht="12.75" customHeight="1">
      <c r="A61" s="10" t="s">
        <v>30</v>
      </c>
      <c r="C61" s="33">
        <v>44504.393</v>
      </c>
      <c r="D61" s="33"/>
      <c r="E61" s="10">
        <f t="shared" si="8"/>
        <v>-179.9912884925408</v>
      </c>
      <c r="F61" s="10">
        <f t="shared" si="9"/>
        <v>-180</v>
      </c>
      <c r="G61" s="10">
        <f t="shared" si="6"/>
        <v>0.06384000000252854</v>
      </c>
      <c r="I61" s="10">
        <f>+G61</f>
        <v>0.06384000000252854</v>
      </c>
      <c r="O61" s="10">
        <f t="shared" si="10"/>
        <v>0.029488691455235028</v>
      </c>
      <c r="Q61" s="11">
        <f t="shared" si="11"/>
        <v>29485.892999999996</v>
      </c>
      <c r="AA61" s="10">
        <v>7</v>
      </c>
      <c r="AB61" s="10" t="s">
        <v>29</v>
      </c>
      <c r="AD61" s="10" t="s">
        <v>31</v>
      </c>
    </row>
    <row r="62" spans="1:30" s="10" customFormat="1" ht="12.75" customHeight="1">
      <c r="A62" s="10" t="s">
        <v>33</v>
      </c>
      <c r="C62" s="33">
        <v>44995.334</v>
      </c>
      <c r="D62" s="33"/>
      <c r="E62" s="10">
        <f t="shared" si="8"/>
        <v>-112.99824050474263</v>
      </c>
      <c r="F62" s="10">
        <f t="shared" si="9"/>
        <v>-113</v>
      </c>
      <c r="G62" s="10">
        <f t="shared" si="6"/>
        <v>0.012894000006781425</v>
      </c>
      <c r="I62" s="10">
        <f>+G62</f>
        <v>0.012894000006781425</v>
      </c>
      <c r="O62" s="10">
        <f t="shared" si="10"/>
        <v>0.021484674302399497</v>
      </c>
      <c r="Q62" s="11">
        <f t="shared" si="11"/>
        <v>29976.834000000003</v>
      </c>
      <c r="Z62" s="10" t="s">
        <v>32</v>
      </c>
      <c r="AA62" s="10">
        <v>6</v>
      </c>
      <c r="AB62" s="10" t="s">
        <v>29</v>
      </c>
      <c r="AD62" s="10" t="s">
        <v>31</v>
      </c>
    </row>
    <row r="63" spans="1:30" s="10" customFormat="1" ht="12.75" customHeight="1">
      <c r="A63" s="10" t="s">
        <v>34</v>
      </c>
      <c r="C63" s="33">
        <v>45464.329</v>
      </c>
      <c r="D63" s="33"/>
      <c r="E63" s="10">
        <f t="shared" si="8"/>
        <v>-48.99990966450581</v>
      </c>
      <c r="F63" s="10">
        <f t="shared" si="9"/>
        <v>-49</v>
      </c>
      <c r="G63" s="10">
        <f t="shared" si="6"/>
        <v>0.0006619999985559843</v>
      </c>
      <c r="I63" s="10">
        <f>+G63</f>
        <v>0.0006619999985559843</v>
      </c>
      <c r="O63" s="10">
        <f t="shared" si="10"/>
        <v>0.013839045977302875</v>
      </c>
      <c r="Q63" s="11">
        <f t="shared" si="11"/>
        <v>30445.828999999998</v>
      </c>
      <c r="Z63" s="10" t="s">
        <v>32</v>
      </c>
      <c r="AA63" s="10">
        <v>6</v>
      </c>
      <c r="AB63" s="10" t="s">
        <v>29</v>
      </c>
      <c r="AD63" s="10" t="s">
        <v>31</v>
      </c>
    </row>
    <row r="64" spans="1:30" s="10" customFormat="1" ht="12.75" customHeight="1">
      <c r="A64" s="10" t="s">
        <v>35</v>
      </c>
      <c r="C64" s="33">
        <v>45823.403</v>
      </c>
      <c r="D64" s="33"/>
      <c r="E64" s="10">
        <f t="shared" si="8"/>
        <v>-0.001228126051336701</v>
      </c>
      <c r="F64" s="10">
        <f t="shared" si="9"/>
        <v>0</v>
      </c>
      <c r="G64" s="10">
        <f t="shared" si="6"/>
        <v>-0.008999999998195563</v>
      </c>
      <c r="I64" s="10">
        <f>+G64</f>
        <v>-0.008999999998195563</v>
      </c>
      <c r="O64" s="10">
        <f t="shared" si="10"/>
        <v>0.007985361790900772</v>
      </c>
      <c r="Q64" s="11">
        <f t="shared" si="11"/>
        <v>30804.903</v>
      </c>
      <c r="Z64" s="10" t="s">
        <v>32</v>
      </c>
      <c r="AA64" s="10">
        <v>7</v>
      </c>
      <c r="AB64" s="10" t="s">
        <v>29</v>
      </c>
      <c r="AD64" s="10" t="s">
        <v>31</v>
      </c>
    </row>
    <row r="65" spans="1:17" s="10" customFormat="1" ht="12.75" customHeight="1">
      <c r="A65" s="10" t="s">
        <v>13</v>
      </c>
      <c r="C65" s="33">
        <v>45823.412</v>
      </c>
      <c r="D65" s="33" t="s">
        <v>15</v>
      </c>
      <c r="E65" s="10">
        <f t="shared" si="8"/>
        <v>0</v>
      </c>
      <c r="F65" s="10">
        <f t="shared" si="9"/>
        <v>0</v>
      </c>
      <c r="G65" s="10">
        <f t="shared" si="6"/>
        <v>0</v>
      </c>
      <c r="H65" s="10">
        <f>+G65</f>
        <v>0</v>
      </c>
      <c r="O65" s="10">
        <f t="shared" si="10"/>
        <v>0.007985361790900772</v>
      </c>
      <c r="Q65" s="11">
        <f t="shared" si="11"/>
        <v>30804.911999999997</v>
      </c>
    </row>
    <row r="66" spans="1:30" s="10" customFormat="1" ht="12.75" customHeight="1">
      <c r="A66" s="10" t="s">
        <v>36</v>
      </c>
      <c r="C66" s="33">
        <v>47523.526</v>
      </c>
      <c r="D66" s="33"/>
      <c r="E66" s="10">
        <f t="shared" si="8"/>
        <v>231.99492156231844</v>
      </c>
      <c r="F66" s="10">
        <f t="shared" si="9"/>
        <v>232</v>
      </c>
      <c r="G66" s="10">
        <f t="shared" si="6"/>
        <v>-0.0372159999969881</v>
      </c>
      <c r="I66" s="10">
        <f>+G66</f>
        <v>-0.0372159999969881</v>
      </c>
      <c r="O66" s="10">
        <f t="shared" si="10"/>
        <v>-0.01973004088757449</v>
      </c>
      <c r="Q66" s="11">
        <f t="shared" si="11"/>
        <v>32505.025999999998</v>
      </c>
      <c r="Z66" s="10" t="s">
        <v>32</v>
      </c>
      <c r="AA66" s="10">
        <v>6</v>
      </c>
      <c r="AB66" s="10" t="s">
        <v>29</v>
      </c>
      <c r="AD66" s="10" t="s">
        <v>31</v>
      </c>
    </row>
    <row r="67" spans="1:30" s="10" customFormat="1" ht="12.75" customHeight="1">
      <c r="A67" s="10" t="s">
        <v>37</v>
      </c>
      <c r="C67" s="33">
        <v>47655.452</v>
      </c>
      <c r="D67" s="33"/>
      <c r="E67" s="10">
        <f t="shared" si="8"/>
        <v>249.9973390602217</v>
      </c>
      <c r="F67" s="10">
        <f t="shared" si="9"/>
        <v>250</v>
      </c>
      <c r="G67" s="10">
        <f t="shared" si="6"/>
        <v>-0.019500000002153683</v>
      </c>
      <c r="I67" s="10">
        <f>+G67</f>
        <v>-0.019500000002153683</v>
      </c>
      <c r="O67" s="10">
        <f t="shared" si="10"/>
        <v>-0.021880373854007915</v>
      </c>
      <c r="Q67" s="11">
        <f t="shared" si="11"/>
        <v>32636.951999999997</v>
      </c>
      <c r="Z67" s="10" t="s">
        <v>32</v>
      </c>
      <c r="AA67" s="10">
        <v>6</v>
      </c>
      <c r="AB67" s="10" t="s">
        <v>29</v>
      </c>
      <c r="AD67" s="10" t="s">
        <v>31</v>
      </c>
    </row>
    <row r="68" spans="1:30" s="10" customFormat="1" ht="12.75" customHeight="1">
      <c r="A68" s="10" t="s">
        <v>38</v>
      </c>
      <c r="C68" s="33">
        <v>47970.573</v>
      </c>
      <c r="D68" s="33"/>
      <c r="E68" s="10">
        <f t="shared" si="8"/>
        <v>292.99826233809546</v>
      </c>
      <c r="F68" s="10">
        <f t="shared" si="9"/>
        <v>293</v>
      </c>
      <c r="G68" s="10">
        <f t="shared" si="6"/>
        <v>-0.01273399999627145</v>
      </c>
      <c r="I68" s="10">
        <f>+G68</f>
        <v>-0.01273399999627145</v>
      </c>
      <c r="O68" s="10">
        <f t="shared" si="10"/>
        <v>-0.02701728038493221</v>
      </c>
      <c r="Q68" s="11">
        <f t="shared" si="11"/>
        <v>32952.073</v>
      </c>
      <c r="Z68" s="10" t="s">
        <v>32</v>
      </c>
      <c r="AA68" s="10">
        <v>4</v>
      </c>
      <c r="AB68" s="10" t="s">
        <v>29</v>
      </c>
      <c r="AD68" s="10" t="s">
        <v>31</v>
      </c>
    </row>
    <row r="69" spans="1:17" ht="12.75">
      <c r="A69" s="53" t="s">
        <v>240</v>
      </c>
      <c r="B69" s="54" t="s">
        <v>53</v>
      </c>
      <c r="C69" s="53">
        <v>52792.45</v>
      </c>
      <c r="E69" s="10">
        <f t="shared" si="8"/>
        <v>950.9841246968235</v>
      </c>
      <c r="F69" s="10">
        <f t="shared" si="9"/>
        <v>951</v>
      </c>
      <c r="G69" s="10">
        <f t="shared" si="6"/>
        <v>-0.1163379999998142</v>
      </c>
      <c r="H69" s="10"/>
      <c r="I69" s="10">
        <f>+G69</f>
        <v>-0.1163379999998142</v>
      </c>
      <c r="K69" s="10"/>
      <c r="M69" s="10"/>
      <c r="N69" s="10"/>
      <c r="O69" s="10">
        <f t="shared" si="10"/>
        <v>-0.10562389660233187</v>
      </c>
      <c r="P69" s="10"/>
      <c r="Q69" s="11">
        <f t="shared" si="11"/>
        <v>37773.95</v>
      </c>
    </row>
    <row r="70" spans="1:17" s="10" customFormat="1" ht="12.75" customHeight="1">
      <c r="A70" s="35" t="s">
        <v>47</v>
      </c>
      <c r="B70" s="36"/>
      <c r="C70" s="35">
        <v>53429.992</v>
      </c>
      <c r="D70" s="35">
        <v>0.005</v>
      </c>
      <c r="E70" s="10">
        <f t="shared" si="8"/>
        <v>1037.9821179388555</v>
      </c>
      <c r="F70" s="10">
        <f t="shared" si="9"/>
        <v>1038</v>
      </c>
      <c r="G70" s="10">
        <f t="shared" si="6"/>
        <v>-0.13104399999429006</v>
      </c>
      <c r="I70" s="10">
        <f>+G70</f>
        <v>-0.13104399999429006</v>
      </c>
      <c r="O70" s="10">
        <f t="shared" si="10"/>
        <v>-0.1160171726067601</v>
      </c>
      <c r="Q70" s="11">
        <f t="shared" si="11"/>
        <v>38411.492</v>
      </c>
    </row>
    <row r="71" spans="1:18" ht="12.75">
      <c r="A71" s="53" t="s">
        <v>249</v>
      </c>
      <c r="B71" s="54" t="s">
        <v>53</v>
      </c>
      <c r="C71" s="53">
        <v>53430.0773</v>
      </c>
      <c r="E71" s="10">
        <f t="shared" si="8"/>
        <v>1037.9937578446552</v>
      </c>
      <c r="F71" s="10">
        <f t="shared" si="9"/>
        <v>1038</v>
      </c>
      <c r="G71" s="10">
        <f t="shared" si="6"/>
        <v>-0.045743999995465856</v>
      </c>
      <c r="H71" s="10"/>
      <c r="I71" s="10"/>
      <c r="K71" s="10">
        <f>+G71</f>
        <v>-0.045743999995465856</v>
      </c>
      <c r="M71" s="10"/>
      <c r="N71" s="10"/>
      <c r="O71" s="10">
        <f t="shared" si="10"/>
        <v>-0.1160171726067601</v>
      </c>
      <c r="P71" s="10"/>
      <c r="Q71" s="11">
        <f t="shared" si="11"/>
        <v>38411.5773</v>
      </c>
      <c r="R71" s="10"/>
    </row>
    <row r="72" spans="1:17" s="10" customFormat="1" ht="12.75" customHeight="1">
      <c r="A72" s="37" t="s">
        <v>52</v>
      </c>
      <c r="B72" s="38" t="s">
        <v>53</v>
      </c>
      <c r="C72" s="37">
        <v>55628.4317</v>
      </c>
      <c r="D72" s="37">
        <v>0.0013</v>
      </c>
      <c r="E72" s="10">
        <f t="shared" si="8"/>
        <v>1337.9777922059852</v>
      </c>
      <c r="F72" s="10">
        <f t="shared" si="9"/>
        <v>1338</v>
      </c>
      <c r="G72" s="10">
        <f t="shared" si="6"/>
        <v>-0.16274399999383604</v>
      </c>
      <c r="J72" s="10">
        <f>+G72</f>
        <v>-0.16274399999383604</v>
      </c>
      <c r="O72" s="10">
        <f t="shared" si="10"/>
        <v>-0.1518560553806505</v>
      </c>
      <c r="Q72" s="11">
        <f t="shared" si="11"/>
        <v>40609.9317</v>
      </c>
    </row>
    <row r="73" spans="1:17" s="10" customFormat="1" ht="12.75" customHeight="1">
      <c r="A73" s="56" t="s">
        <v>54</v>
      </c>
      <c r="B73" s="57" t="s">
        <v>53</v>
      </c>
      <c r="C73" s="58">
        <v>56009.4934</v>
      </c>
      <c r="D73" s="58">
        <v>0.0005</v>
      </c>
      <c r="E73" s="10">
        <f t="shared" si="8"/>
        <v>1389.9768812093716</v>
      </c>
      <c r="F73" s="10">
        <f t="shared" si="9"/>
        <v>1390</v>
      </c>
      <c r="G73" s="10">
        <f t="shared" si="6"/>
        <v>-0.1694199999983539</v>
      </c>
      <c r="J73" s="10">
        <f>+G73</f>
        <v>-0.1694199999983539</v>
      </c>
      <c r="O73" s="10">
        <f t="shared" si="10"/>
        <v>-0.1580681283947915</v>
      </c>
      <c r="Q73" s="11">
        <f t="shared" si="11"/>
        <v>40990.9934</v>
      </c>
    </row>
    <row r="74" spans="1:17" s="10" customFormat="1" ht="12.75" customHeight="1">
      <c r="A74" s="56" t="s">
        <v>54</v>
      </c>
      <c r="B74" s="57" t="s">
        <v>53</v>
      </c>
      <c r="C74" s="58">
        <v>56009.4979</v>
      </c>
      <c r="D74" s="58">
        <v>0.0085</v>
      </c>
      <c r="E74" s="10">
        <f t="shared" si="8"/>
        <v>1389.9774952723978</v>
      </c>
      <c r="F74" s="10">
        <f t="shared" si="9"/>
        <v>1390</v>
      </c>
      <c r="G74" s="10">
        <f t="shared" si="6"/>
        <v>-0.16491999999561813</v>
      </c>
      <c r="J74" s="10">
        <f>+G74</f>
        <v>-0.16491999999561813</v>
      </c>
      <c r="O74" s="10">
        <f t="shared" si="10"/>
        <v>-0.1580681283947915</v>
      </c>
      <c r="Q74" s="11">
        <f t="shared" si="11"/>
        <v>40990.9979</v>
      </c>
    </row>
    <row r="75" spans="1:17" s="10" customFormat="1" ht="12.75" customHeight="1">
      <c r="A75" s="56" t="s">
        <v>55</v>
      </c>
      <c r="B75" s="57" t="s">
        <v>56</v>
      </c>
      <c r="C75" s="58">
        <v>56291.61823</v>
      </c>
      <c r="D75" s="58">
        <v>0.0014</v>
      </c>
      <c r="E75" s="10">
        <f t="shared" si="8"/>
        <v>1428.4751982673056</v>
      </c>
      <c r="F75" s="10">
        <f t="shared" si="9"/>
        <v>1428.5</v>
      </c>
      <c r="G75" s="10">
        <f t="shared" si="6"/>
        <v>-0.1817529999971157</v>
      </c>
      <c r="K75" s="10">
        <f>+G75</f>
        <v>-0.1817529999971157</v>
      </c>
      <c r="O75" s="10">
        <f t="shared" si="10"/>
        <v>-0.16266745168410746</v>
      </c>
      <c r="Q75" s="11">
        <f t="shared" si="11"/>
        <v>41273.11823</v>
      </c>
    </row>
    <row r="76" spans="1:17" s="10" customFormat="1" ht="12.75" customHeight="1">
      <c r="A76" s="58" t="s">
        <v>57</v>
      </c>
      <c r="B76" s="57"/>
      <c r="C76" s="58">
        <v>57101.3978</v>
      </c>
      <c r="D76" s="58">
        <v>0.0006</v>
      </c>
      <c r="E76" s="10">
        <f t="shared" si="8"/>
        <v>1538.9764633735972</v>
      </c>
      <c r="F76" s="10">
        <f t="shared" si="9"/>
        <v>1539</v>
      </c>
      <c r="G76" s="10">
        <f t="shared" si="6"/>
        <v>-0.1724820000017644</v>
      </c>
      <c r="J76" s="10">
        <f>+G76</f>
        <v>-0.1724820000017644</v>
      </c>
      <c r="O76" s="10">
        <f t="shared" si="10"/>
        <v>-0.1758681068391571</v>
      </c>
      <c r="Q76" s="11">
        <f t="shared" si="11"/>
        <v>42082.8978</v>
      </c>
    </row>
    <row r="77" spans="1:18" ht="12.75">
      <c r="A77" s="59" t="s">
        <v>278</v>
      </c>
      <c r="B77" s="60" t="s">
        <v>53</v>
      </c>
      <c r="C77" s="61">
        <v>57134.3795</v>
      </c>
      <c r="D77" s="61" t="s">
        <v>279</v>
      </c>
      <c r="E77" s="62">
        <f t="shared" si="8"/>
        <v>1543.4770950397635</v>
      </c>
      <c r="F77" s="10">
        <f t="shared" si="9"/>
        <v>1543.5</v>
      </c>
      <c r="G77" s="10">
        <f t="shared" si="6"/>
        <v>-0.1678529999917373</v>
      </c>
      <c r="H77" s="10"/>
      <c r="I77" s="10"/>
      <c r="J77" s="10"/>
      <c r="K77" s="10">
        <f>+G77</f>
        <v>-0.1678529999917373</v>
      </c>
      <c r="L77" s="10"/>
      <c r="M77" s="10"/>
      <c r="N77" s="10"/>
      <c r="O77" s="10">
        <f t="shared" si="10"/>
        <v>-0.17640569008076545</v>
      </c>
      <c r="P77" s="10"/>
      <c r="Q77" s="11">
        <f t="shared" si="11"/>
        <v>42115.8795</v>
      </c>
      <c r="R77" s="10"/>
    </row>
    <row r="78" spans="1:17" ht="12.75">
      <c r="A78" s="63" t="s">
        <v>0</v>
      </c>
      <c r="B78" s="64" t="s">
        <v>53</v>
      </c>
      <c r="C78" s="65">
        <v>57841.5349</v>
      </c>
      <c r="D78" s="65">
        <v>0.002</v>
      </c>
      <c r="E78" s="62">
        <f t="shared" si="8"/>
        <v>1639.9744249572684</v>
      </c>
      <c r="F78" s="10">
        <f t="shared" si="9"/>
        <v>1640</v>
      </c>
      <c r="G78" s="10">
        <f t="shared" si="6"/>
        <v>-0.18742000000202097</v>
      </c>
      <c r="H78" s="10"/>
      <c r="I78" s="10"/>
      <c r="J78" s="10"/>
      <c r="K78" s="10">
        <f>+G78</f>
        <v>-0.18742000000202097</v>
      </c>
      <c r="L78" s="10"/>
      <c r="M78" s="10"/>
      <c r="N78" s="10"/>
      <c r="O78" s="10">
        <f t="shared" si="10"/>
        <v>-0.1879338640397002</v>
      </c>
      <c r="P78" s="10"/>
      <c r="Q78" s="11">
        <f t="shared" si="11"/>
        <v>42823.0349</v>
      </c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</sheetData>
  <sheetProtection/>
  <hyperlinks>
    <hyperlink ref="H62500" r:id="rId1" display="http://vsolj.cetus-net.org/bulletin.html"/>
    <hyperlink ref="H62493" r:id="rId2" display="https://www.aavso.org/ejaavso"/>
    <hyperlink ref="I62500" r:id="rId3" display="http://vsolj.cetus-net.org/bulletin.html"/>
    <hyperlink ref="AQ56143" r:id="rId4" display="http://cdsbib.u-strasbg.fr/cgi-bin/cdsbib?1990RMxAA..21..381G"/>
    <hyperlink ref="H62497" r:id="rId5" display="https://www.aavso.org/ejaavso"/>
    <hyperlink ref="AP3507" r:id="rId6" display="http://cdsbib.u-strasbg.fr/cgi-bin/cdsbib?1990RMxAA..21..381G"/>
    <hyperlink ref="AP3510" r:id="rId7" display="http://cdsbib.u-strasbg.fr/cgi-bin/cdsbib?1990RMxAA..21..381G"/>
    <hyperlink ref="AP3508" r:id="rId8" display="http://cdsbib.u-strasbg.fr/cgi-bin/cdsbib?1990RMxAA..21..381G"/>
    <hyperlink ref="AP3492" r:id="rId9" display="http://cdsbib.u-strasbg.fr/cgi-bin/cdsbib?1990RMxAA..21..381G"/>
    <hyperlink ref="AQ3721" r:id="rId10" display="http://cdsbib.u-strasbg.fr/cgi-bin/cdsbib?1990RMxAA..21..381G"/>
    <hyperlink ref="AQ3725" r:id="rId11" display="http://cdsbib.u-strasbg.fr/cgi-bin/cdsbib?1990RMxAA..21..381G"/>
    <hyperlink ref="AQ63413" r:id="rId12" display="http://cdsbib.u-strasbg.fr/cgi-bin/cdsbib?1990RMxAA..21..381G"/>
    <hyperlink ref="I613" r:id="rId13" display="http://vsolj.cetus-net.org/bulletin.html"/>
    <hyperlink ref="H613" r:id="rId14" display="http://vsolj.cetus-net.org/bulletin.html"/>
    <hyperlink ref="AQ64074" r:id="rId15" display="http://cdsbib.u-strasbg.fr/cgi-bin/cdsbib?1990RMxAA..21..381G"/>
    <hyperlink ref="AQ64073" r:id="rId16" display="http://cdsbib.u-strasbg.fr/cgi-bin/cdsbib?1990RMxAA..21..381G"/>
    <hyperlink ref="AP1783" r:id="rId17" display="http://cdsbib.u-strasbg.fr/cgi-bin/cdsbib?1990RMxAA..21..381G"/>
    <hyperlink ref="AP1801" r:id="rId18" display="http://cdsbib.u-strasbg.fr/cgi-bin/cdsbib?1990RMxAA..21..381G"/>
    <hyperlink ref="AP1802" r:id="rId19" display="http://cdsbib.u-strasbg.fr/cgi-bin/cdsbib?1990RMxAA..21..381G"/>
    <hyperlink ref="AP1798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7"/>
  <sheetViews>
    <sheetView zoomScalePageLayoutView="0" workbookViewId="0" topLeftCell="A17">
      <selection activeCell="A25" sqref="A25:C65"/>
    </sheetView>
  </sheetViews>
  <sheetFormatPr defaultColWidth="9.140625" defaultRowHeight="12.75"/>
  <cols>
    <col min="1" max="1" width="19.7109375" style="40" customWidth="1"/>
    <col min="2" max="2" width="4.421875" style="14" customWidth="1"/>
    <col min="3" max="3" width="12.7109375" style="40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40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39" t="s">
        <v>58</v>
      </c>
      <c r="I1" s="41" t="s">
        <v>59</v>
      </c>
      <c r="J1" s="42" t="s">
        <v>60</v>
      </c>
    </row>
    <row r="2" spans="9:10" ht="12.75">
      <c r="I2" s="43" t="s">
        <v>61</v>
      </c>
      <c r="J2" s="44" t="s">
        <v>62</v>
      </c>
    </row>
    <row r="3" spans="1:10" ht="12.75">
      <c r="A3" s="45" t="s">
        <v>63</v>
      </c>
      <c r="I3" s="43" t="s">
        <v>64</v>
      </c>
      <c r="J3" s="44" t="s">
        <v>65</v>
      </c>
    </row>
    <row r="4" spans="9:10" ht="12.75">
      <c r="I4" s="43" t="s">
        <v>66</v>
      </c>
      <c r="J4" s="44" t="s">
        <v>65</v>
      </c>
    </row>
    <row r="5" spans="9:10" ht="13.5" thickBot="1">
      <c r="I5" s="46" t="s">
        <v>67</v>
      </c>
      <c r="J5" s="47" t="s">
        <v>68</v>
      </c>
    </row>
    <row r="10" ht="13.5" thickBot="1"/>
    <row r="11" spans="1:16" ht="12.75" customHeight="1" thickBot="1">
      <c r="A11" s="40" t="str">
        <f aca="true" t="shared" si="0" ref="A11:A42">P11</f>
        <v>IBVS 328 </v>
      </c>
      <c r="B11" s="17" t="str">
        <f aca="true" t="shared" si="1" ref="B11:B42">IF(H11=INT(H11),"I","II")</f>
        <v>I</v>
      </c>
      <c r="C11" s="40">
        <f aca="true" t="shared" si="2" ref="C11:C42">1*G11</f>
        <v>40151.321</v>
      </c>
      <c r="D11" s="14" t="str">
        <f aca="true" t="shared" si="3" ref="D11:D42">VLOOKUP(F11,I$1:J$5,2,FALSE)</f>
        <v>vis</v>
      </c>
      <c r="E11" s="48">
        <f>VLOOKUP(C11,A!C$21:E$973,3,FALSE)</f>
        <v>-774.0047471165637</v>
      </c>
      <c r="F11" s="17" t="s">
        <v>67</v>
      </c>
      <c r="G11" s="14" t="str">
        <f aca="true" t="shared" si="4" ref="G11:G42">MID(I11,3,LEN(I11)-3)</f>
        <v>40151.321</v>
      </c>
      <c r="H11" s="40">
        <f aca="true" t="shared" si="5" ref="H11:H42">1*K11</f>
        <v>-774</v>
      </c>
      <c r="I11" s="49" t="s">
        <v>195</v>
      </c>
      <c r="J11" s="50" t="s">
        <v>196</v>
      </c>
      <c r="K11" s="49">
        <v>-774</v>
      </c>
      <c r="L11" s="49" t="s">
        <v>197</v>
      </c>
      <c r="M11" s="50" t="s">
        <v>73</v>
      </c>
      <c r="N11" s="50"/>
      <c r="O11" s="51" t="s">
        <v>198</v>
      </c>
      <c r="P11" s="52" t="s">
        <v>199</v>
      </c>
    </row>
    <row r="12" spans="1:16" ht="12.75" customHeight="1" thickBot="1">
      <c r="A12" s="40" t="str">
        <f t="shared" si="0"/>
        <v> BBS 50 </v>
      </c>
      <c r="B12" s="17" t="str">
        <f t="shared" si="1"/>
        <v>I</v>
      </c>
      <c r="C12" s="40">
        <f t="shared" si="2"/>
        <v>44504.393</v>
      </c>
      <c r="D12" s="14" t="str">
        <f t="shared" si="3"/>
        <v>vis</v>
      </c>
      <c r="E12" s="48">
        <f>VLOOKUP(C12,A!C$21:E$973,3,FALSE)</f>
        <v>-179.9912884925408</v>
      </c>
      <c r="F12" s="17" t="s">
        <v>67</v>
      </c>
      <c r="G12" s="14" t="str">
        <f t="shared" si="4"/>
        <v>44504.393</v>
      </c>
      <c r="H12" s="40">
        <f t="shared" si="5"/>
        <v>-180</v>
      </c>
      <c r="I12" s="49" t="s">
        <v>210</v>
      </c>
      <c r="J12" s="50" t="s">
        <v>211</v>
      </c>
      <c r="K12" s="49">
        <v>-180</v>
      </c>
      <c r="L12" s="49" t="s">
        <v>212</v>
      </c>
      <c r="M12" s="50" t="s">
        <v>73</v>
      </c>
      <c r="N12" s="50"/>
      <c r="O12" s="51" t="s">
        <v>213</v>
      </c>
      <c r="P12" s="51" t="s">
        <v>214</v>
      </c>
    </row>
    <row r="13" spans="1:16" ht="12.75" customHeight="1" thickBot="1">
      <c r="A13" s="40" t="str">
        <f t="shared" si="0"/>
        <v> BBS 58 </v>
      </c>
      <c r="B13" s="17" t="str">
        <f t="shared" si="1"/>
        <v>I</v>
      </c>
      <c r="C13" s="40">
        <f t="shared" si="2"/>
        <v>44995.334</v>
      </c>
      <c r="D13" s="14" t="str">
        <f t="shared" si="3"/>
        <v>vis</v>
      </c>
      <c r="E13" s="48">
        <f>VLOOKUP(C13,A!C$21:E$973,3,FALSE)</f>
        <v>-112.99824050474263</v>
      </c>
      <c r="F13" s="17" t="s">
        <v>67</v>
      </c>
      <c r="G13" s="14" t="str">
        <f t="shared" si="4"/>
        <v>44995.334</v>
      </c>
      <c r="H13" s="40">
        <f t="shared" si="5"/>
        <v>-113</v>
      </c>
      <c r="I13" s="49" t="s">
        <v>215</v>
      </c>
      <c r="J13" s="50" t="s">
        <v>216</v>
      </c>
      <c r="K13" s="49">
        <v>-113</v>
      </c>
      <c r="L13" s="49" t="s">
        <v>96</v>
      </c>
      <c r="M13" s="50" t="s">
        <v>73</v>
      </c>
      <c r="N13" s="50"/>
      <c r="O13" s="51" t="s">
        <v>213</v>
      </c>
      <c r="P13" s="51" t="s">
        <v>217</v>
      </c>
    </row>
    <row r="14" spans="1:16" ht="12.75" customHeight="1" thickBot="1">
      <c r="A14" s="40" t="str">
        <f t="shared" si="0"/>
        <v> BBS 66 </v>
      </c>
      <c r="B14" s="17" t="str">
        <f t="shared" si="1"/>
        <v>I</v>
      </c>
      <c r="C14" s="40">
        <f t="shared" si="2"/>
        <v>45464.329</v>
      </c>
      <c r="D14" s="14" t="str">
        <f t="shared" si="3"/>
        <v>vis</v>
      </c>
      <c r="E14" s="48">
        <f>VLOOKUP(C14,A!C$21:E$973,3,FALSE)</f>
        <v>-48.99990966450581</v>
      </c>
      <c r="F14" s="17" t="s">
        <v>67</v>
      </c>
      <c r="G14" s="14" t="str">
        <f t="shared" si="4"/>
        <v>45464.329</v>
      </c>
      <c r="H14" s="40">
        <f t="shared" si="5"/>
        <v>-49</v>
      </c>
      <c r="I14" s="49" t="s">
        <v>218</v>
      </c>
      <c r="J14" s="50" t="s">
        <v>219</v>
      </c>
      <c r="K14" s="49">
        <v>-49</v>
      </c>
      <c r="L14" s="49" t="s">
        <v>122</v>
      </c>
      <c r="M14" s="50" t="s">
        <v>73</v>
      </c>
      <c r="N14" s="50"/>
      <c r="O14" s="51" t="s">
        <v>213</v>
      </c>
      <c r="P14" s="51" t="s">
        <v>220</v>
      </c>
    </row>
    <row r="15" spans="1:16" ht="12.75" customHeight="1" thickBot="1">
      <c r="A15" s="40" t="str">
        <f t="shared" si="0"/>
        <v> BBS 72 </v>
      </c>
      <c r="B15" s="17" t="str">
        <f t="shared" si="1"/>
        <v>I</v>
      </c>
      <c r="C15" s="40">
        <f t="shared" si="2"/>
        <v>45823.403</v>
      </c>
      <c r="D15" s="14" t="str">
        <f t="shared" si="3"/>
        <v>vis</v>
      </c>
      <c r="E15" s="48">
        <f>VLOOKUP(C15,A!C$21:E$973,3,FALSE)</f>
        <v>-0.001228126051336701</v>
      </c>
      <c r="F15" s="17" t="s">
        <v>67</v>
      </c>
      <c r="G15" s="14" t="str">
        <f t="shared" si="4"/>
        <v>45823.403</v>
      </c>
      <c r="H15" s="40">
        <f t="shared" si="5"/>
        <v>0</v>
      </c>
      <c r="I15" s="49" t="s">
        <v>221</v>
      </c>
      <c r="J15" s="50" t="s">
        <v>222</v>
      </c>
      <c r="K15" s="49">
        <v>0</v>
      </c>
      <c r="L15" s="49" t="s">
        <v>223</v>
      </c>
      <c r="M15" s="50" t="s">
        <v>73</v>
      </c>
      <c r="N15" s="50"/>
      <c r="O15" s="51" t="s">
        <v>213</v>
      </c>
      <c r="P15" s="51" t="s">
        <v>224</v>
      </c>
    </row>
    <row r="16" spans="1:16" ht="12.75" customHeight="1" thickBot="1">
      <c r="A16" s="40" t="str">
        <f t="shared" si="0"/>
        <v>BAVM 241 (=IBVS 6157) </v>
      </c>
      <c r="B16" s="17" t="str">
        <f t="shared" si="1"/>
        <v>I</v>
      </c>
      <c r="C16" s="40">
        <f t="shared" si="2"/>
        <v>57101.3978</v>
      </c>
      <c r="D16" s="14" t="str">
        <f t="shared" si="3"/>
        <v>vis</v>
      </c>
      <c r="E16" s="48">
        <f>VLOOKUP(C16,A!C$21:E$973,3,FALSE)</f>
        <v>1538.9764633735972</v>
      </c>
      <c r="F16" s="17" t="s">
        <v>67</v>
      </c>
      <c r="G16" s="14" t="str">
        <f t="shared" si="4"/>
        <v>57101.3978</v>
      </c>
      <c r="H16" s="40">
        <f t="shared" si="5"/>
        <v>1539</v>
      </c>
      <c r="I16" s="49" t="s">
        <v>272</v>
      </c>
      <c r="J16" s="50" t="s">
        <v>273</v>
      </c>
      <c r="K16" s="49" t="s">
        <v>274</v>
      </c>
      <c r="L16" s="49" t="s">
        <v>275</v>
      </c>
      <c r="M16" s="50" t="s">
        <v>253</v>
      </c>
      <c r="N16" s="50" t="s">
        <v>264</v>
      </c>
      <c r="O16" s="51" t="s">
        <v>265</v>
      </c>
      <c r="P16" s="52" t="s">
        <v>276</v>
      </c>
    </row>
    <row r="17" spans="1:16" ht="12.75" customHeight="1" thickBot="1">
      <c r="A17" s="40" t="str">
        <f t="shared" si="0"/>
        <v> BBS 90 </v>
      </c>
      <c r="B17" s="17" t="str">
        <f t="shared" si="1"/>
        <v>I</v>
      </c>
      <c r="C17" s="40">
        <f t="shared" si="2"/>
        <v>47523.526</v>
      </c>
      <c r="D17" s="14" t="str">
        <f t="shared" si="3"/>
        <v>vis</v>
      </c>
      <c r="E17" s="48">
        <f>VLOOKUP(C17,A!C$21:E$973,3,FALSE)</f>
        <v>231.99492156231844</v>
      </c>
      <c r="F17" s="17" t="s">
        <v>67</v>
      </c>
      <c r="G17" s="14" t="str">
        <f t="shared" si="4"/>
        <v>47523.526</v>
      </c>
      <c r="H17" s="40">
        <f t="shared" si="5"/>
        <v>232</v>
      </c>
      <c r="I17" s="49" t="s">
        <v>225</v>
      </c>
      <c r="J17" s="50" t="s">
        <v>226</v>
      </c>
      <c r="K17" s="49">
        <v>232</v>
      </c>
      <c r="L17" s="49" t="s">
        <v>90</v>
      </c>
      <c r="M17" s="50" t="s">
        <v>73</v>
      </c>
      <c r="N17" s="50"/>
      <c r="O17" s="51" t="s">
        <v>213</v>
      </c>
      <c r="P17" s="51" t="s">
        <v>227</v>
      </c>
    </row>
    <row r="18" spans="1:16" ht="12.75" customHeight="1" thickBot="1">
      <c r="A18" s="40" t="str">
        <f t="shared" si="0"/>
        <v> BBS 92 </v>
      </c>
      <c r="B18" s="17" t="str">
        <f t="shared" si="1"/>
        <v>I</v>
      </c>
      <c r="C18" s="40">
        <f t="shared" si="2"/>
        <v>47655.452</v>
      </c>
      <c r="D18" s="14" t="str">
        <f t="shared" si="3"/>
        <v>vis</v>
      </c>
      <c r="E18" s="48">
        <f>VLOOKUP(C18,A!C$21:E$973,3,FALSE)</f>
        <v>249.9973390602217</v>
      </c>
      <c r="F18" s="17" t="s">
        <v>67</v>
      </c>
      <c r="G18" s="14" t="str">
        <f t="shared" si="4"/>
        <v>47655.452</v>
      </c>
      <c r="H18" s="40">
        <f t="shared" si="5"/>
        <v>250</v>
      </c>
      <c r="I18" s="49" t="s">
        <v>228</v>
      </c>
      <c r="J18" s="50" t="s">
        <v>229</v>
      </c>
      <c r="K18" s="49">
        <v>250</v>
      </c>
      <c r="L18" s="49" t="s">
        <v>230</v>
      </c>
      <c r="M18" s="50" t="s">
        <v>73</v>
      </c>
      <c r="N18" s="50"/>
      <c r="O18" s="51" t="s">
        <v>213</v>
      </c>
      <c r="P18" s="51" t="s">
        <v>231</v>
      </c>
    </row>
    <row r="19" spans="1:16" ht="12.75" customHeight="1" thickBot="1">
      <c r="A19" s="40" t="str">
        <f t="shared" si="0"/>
        <v> BBS 94 </v>
      </c>
      <c r="B19" s="17" t="str">
        <f t="shared" si="1"/>
        <v>I</v>
      </c>
      <c r="C19" s="40">
        <f t="shared" si="2"/>
        <v>47970.573</v>
      </c>
      <c r="D19" s="14" t="str">
        <f t="shared" si="3"/>
        <v>vis</v>
      </c>
      <c r="E19" s="48">
        <f>VLOOKUP(C19,A!C$21:E$973,3,FALSE)</f>
        <v>292.99826233809546</v>
      </c>
      <c r="F19" s="17" t="s">
        <v>67</v>
      </c>
      <c r="G19" s="14" t="str">
        <f t="shared" si="4"/>
        <v>47970.573</v>
      </c>
      <c r="H19" s="40">
        <f t="shared" si="5"/>
        <v>293</v>
      </c>
      <c r="I19" s="49" t="s">
        <v>232</v>
      </c>
      <c r="J19" s="50" t="s">
        <v>233</v>
      </c>
      <c r="K19" s="49">
        <v>293</v>
      </c>
      <c r="L19" s="49" t="s">
        <v>234</v>
      </c>
      <c r="M19" s="50" t="s">
        <v>73</v>
      </c>
      <c r="N19" s="50"/>
      <c r="O19" s="51" t="s">
        <v>213</v>
      </c>
      <c r="P19" s="51" t="s">
        <v>235</v>
      </c>
    </row>
    <row r="20" spans="1:16" ht="12.75" customHeight="1" thickBot="1">
      <c r="A20" s="40" t="str">
        <f t="shared" si="0"/>
        <v>OEJV 0028 </v>
      </c>
      <c r="B20" s="17" t="str">
        <f t="shared" si="1"/>
        <v>I</v>
      </c>
      <c r="C20" s="40">
        <f t="shared" si="2"/>
        <v>53429.992</v>
      </c>
      <c r="D20" s="14" t="str">
        <f t="shared" si="3"/>
        <v>vis</v>
      </c>
      <c r="E20" s="48">
        <f>VLOOKUP(C20,A!C$21:E$973,3,FALSE)</f>
        <v>1037.9821179388555</v>
      </c>
      <c r="F20" s="17" t="s">
        <v>67</v>
      </c>
      <c r="G20" s="14" t="str">
        <f t="shared" si="4"/>
        <v>53429.992</v>
      </c>
      <c r="H20" s="40">
        <f t="shared" si="5"/>
        <v>1038</v>
      </c>
      <c r="I20" s="49" t="s">
        <v>241</v>
      </c>
      <c r="J20" s="50" t="s">
        <v>242</v>
      </c>
      <c r="K20" s="49">
        <v>1038</v>
      </c>
      <c r="L20" s="49" t="s">
        <v>243</v>
      </c>
      <c r="M20" s="50" t="s">
        <v>73</v>
      </c>
      <c r="N20" s="50"/>
      <c r="O20" s="51" t="s">
        <v>239</v>
      </c>
      <c r="P20" s="52" t="s">
        <v>244</v>
      </c>
    </row>
    <row r="21" spans="1:16" ht="12.75" customHeight="1" thickBot="1">
      <c r="A21" s="40" t="str">
        <f t="shared" si="0"/>
        <v>BAVM 220 </v>
      </c>
      <c r="B21" s="17" t="str">
        <f t="shared" si="1"/>
        <v>I</v>
      </c>
      <c r="C21" s="40">
        <f t="shared" si="2"/>
        <v>55628.4317</v>
      </c>
      <c r="D21" s="14" t="str">
        <f t="shared" si="3"/>
        <v>vis</v>
      </c>
      <c r="E21" s="48">
        <f>VLOOKUP(C21,A!C$21:E$973,3,FALSE)</f>
        <v>1337.9777922059852</v>
      </c>
      <c r="F21" s="17" t="s">
        <v>67</v>
      </c>
      <c r="G21" s="14" t="str">
        <f t="shared" si="4"/>
        <v>55628.4317</v>
      </c>
      <c r="H21" s="40">
        <f t="shared" si="5"/>
        <v>1338</v>
      </c>
      <c r="I21" s="49" t="s">
        <v>250</v>
      </c>
      <c r="J21" s="50" t="s">
        <v>251</v>
      </c>
      <c r="K21" s="49">
        <v>1338</v>
      </c>
      <c r="L21" s="49" t="s">
        <v>252</v>
      </c>
      <c r="M21" s="50" t="s">
        <v>253</v>
      </c>
      <c r="N21" s="50" t="s">
        <v>254</v>
      </c>
      <c r="O21" s="51" t="s">
        <v>255</v>
      </c>
      <c r="P21" s="52" t="s">
        <v>256</v>
      </c>
    </row>
    <row r="22" spans="1:16" ht="12.75" customHeight="1" thickBot="1">
      <c r="A22" s="40" t="str">
        <f t="shared" si="0"/>
        <v>BAVM 228 </v>
      </c>
      <c r="B22" s="17" t="str">
        <f t="shared" si="1"/>
        <v>I</v>
      </c>
      <c r="C22" s="40">
        <f t="shared" si="2"/>
        <v>56009.4934</v>
      </c>
      <c r="D22" s="14" t="str">
        <f t="shared" si="3"/>
        <v>vis</v>
      </c>
      <c r="E22" s="48">
        <f>VLOOKUP(C22,A!C$21:E$973,3,FALSE)</f>
        <v>1389.9768812093716</v>
      </c>
      <c r="F22" s="17" t="s">
        <v>67</v>
      </c>
      <c r="G22" s="14" t="str">
        <f t="shared" si="4"/>
        <v>56009.4934</v>
      </c>
      <c r="H22" s="40">
        <f t="shared" si="5"/>
        <v>1390</v>
      </c>
      <c r="I22" s="49" t="s">
        <v>257</v>
      </c>
      <c r="J22" s="50" t="s">
        <v>258</v>
      </c>
      <c r="K22" s="49">
        <v>1390</v>
      </c>
      <c r="L22" s="49" t="s">
        <v>259</v>
      </c>
      <c r="M22" s="50" t="s">
        <v>253</v>
      </c>
      <c r="N22" s="50" t="s">
        <v>254</v>
      </c>
      <c r="O22" s="51" t="s">
        <v>255</v>
      </c>
      <c r="P22" s="52" t="s">
        <v>260</v>
      </c>
    </row>
    <row r="23" spans="1:16" ht="12.75" customHeight="1" thickBot="1">
      <c r="A23" s="40" t="str">
        <f t="shared" si="0"/>
        <v>BAVM 228 </v>
      </c>
      <c r="B23" s="17" t="str">
        <f t="shared" si="1"/>
        <v>I</v>
      </c>
      <c r="C23" s="40">
        <f t="shared" si="2"/>
        <v>56009.4979</v>
      </c>
      <c r="D23" s="14" t="str">
        <f t="shared" si="3"/>
        <v>vis</v>
      </c>
      <c r="E23" s="48">
        <f>VLOOKUP(C23,A!C$21:E$973,3,FALSE)</f>
        <v>1389.9774952723978</v>
      </c>
      <c r="F23" s="17" t="s">
        <v>67</v>
      </c>
      <c r="G23" s="14" t="str">
        <f t="shared" si="4"/>
        <v>56009.4979</v>
      </c>
      <c r="H23" s="40">
        <f t="shared" si="5"/>
        <v>1390</v>
      </c>
      <c r="I23" s="49" t="s">
        <v>261</v>
      </c>
      <c r="J23" s="50" t="s">
        <v>262</v>
      </c>
      <c r="K23" s="49">
        <v>1390</v>
      </c>
      <c r="L23" s="49" t="s">
        <v>263</v>
      </c>
      <c r="M23" s="50" t="s">
        <v>253</v>
      </c>
      <c r="N23" s="50" t="s">
        <v>264</v>
      </c>
      <c r="O23" s="51" t="s">
        <v>265</v>
      </c>
      <c r="P23" s="52" t="s">
        <v>260</v>
      </c>
    </row>
    <row r="24" spans="1:16" ht="12.75" customHeight="1" thickBot="1">
      <c r="A24" s="40" t="str">
        <f t="shared" si="0"/>
        <v>OEJV 0160 </v>
      </c>
      <c r="B24" s="17" t="str">
        <f t="shared" si="1"/>
        <v>II</v>
      </c>
      <c r="C24" s="40">
        <f t="shared" si="2"/>
        <v>56291.61823</v>
      </c>
      <c r="D24" s="14" t="str">
        <f t="shared" si="3"/>
        <v>vis</v>
      </c>
      <c r="E24" s="48">
        <f>VLOOKUP(C24,A!C$21:E$973,3,FALSE)</f>
        <v>1428.4751982673056</v>
      </c>
      <c r="F24" s="17" t="s">
        <v>67</v>
      </c>
      <c r="G24" s="14" t="str">
        <f t="shared" si="4"/>
        <v>56291.61823</v>
      </c>
      <c r="H24" s="40">
        <f t="shared" si="5"/>
        <v>1428.5</v>
      </c>
      <c r="I24" s="49" t="s">
        <v>266</v>
      </c>
      <c r="J24" s="50" t="s">
        <v>267</v>
      </c>
      <c r="K24" s="49" t="s">
        <v>268</v>
      </c>
      <c r="L24" s="49" t="s">
        <v>269</v>
      </c>
      <c r="M24" s="50" t="s">
        <v>253</v>
      </c>
      <c r="N24" s="50" t="s">
        <v>59</v>
      </c>
      <c r="O24" s="51" t="s">
        <v>270</v>
      </c>
      <c r="P24" s="52" t="s">
        <v>271</v>
      </c>
    </row>
    <row r="25" spans="1:16" ht="12.75" customHeight="1" thickBot="1">
      <c r="A25" s="40" t="str">
        <f t="shared" si="0"/>
        <v> AN 178.398 </v>
      </c>
      <c r="B25" s="17" t="str">
        <f t="shared" si="1"/>
        <v>I</v>
      </c>
      <c r="C25" s="40">
        <f t="shared" si="2"/>
        <v>17976.42</v>
      </c>
      <c r="D25" s="14" t="str">
        <f t="shared" si="3"/>
        <v>vis</v>
      </c>
      <c r="E25" s="48">
        <f>VLOOKUP(C25,A!C$21:E$973,3,FALSE)</f>
        <v>-3799.957370380165</v>
      </c>
      <c r="F25" s="17" t="s">
        <v>67</v>
      </c>
      <c r="G25" s="14" t="str">
        <f t="shared" si="4"/>
        <v>17976.42</v>
      </c>
      <c r="H25" s="40">
        <f t="shared" si="5"/>
        <v>-3800</v>
      </c>
      <c r="I25" s="49" t="s">
        <v>70</v>
      </c>
      <c r="J25" s="50" t="s">
        <v>71</v>
      </c>
      <c r="K25" s="49">
        <v>-3800</v>
      </c>
      <c r="L25" s="49" t="s">
        <v>72</v>
      </c>
      <c r="M25" s="50" t="s">
        <v>73</v>
      </c>
      <c r="N25" s="50"/>
      <c r="O25" s="51" t="s">
        <v>74</v>
      </c>
      <c r="P25" s="51" t="s">
        <v>75</v>
      </c>
    </row>
    <row r="26" spans="1:16" ht="12.75" customHeight="1" thickBot="1">
      <c r="A26" s="40" t="str">
        <f t="shared" si="0"/>
        <v> AN 178.398 </v>
      </c>
      <c r="B26" s="17" t="str">
        <f t="shared" si="1"/>
        <v>I</v>
      </c>
      <c r="C26" s="40">
        <f t="shared" si="2"/>
        <v>18027.42</v>
      </c>
      <c r="D26" s="14" t="str">
        <f t="shared" si="3"/>
        <v>vis</v>
      </c>
      <c r="E26" s="48">
        <f>VLOOKUP(C26,A!C$21:E$973,3,FALSE)</f>
        <v>-3792.997989421195</v>
      </c>
      <c r="F26" s="17" t="s">
        <v>67</v>
      </c>
      <c r="G26" s="14" t="str">
        <f t="shared" si="4"/>
        <v>18027.42</v>
      </c>
      <c r="H26" s="40">
        <f t="shared" si="5"/>
        <v>-3793</v>
      </c>
      <c r="I26" s="49" t="s">
        <v>76</v>
      </c>
      <c r="J26" s="50" t="s">
        <v>77</v>
      </c>
      <c r="K26" s="49">
        <v>-3793</v>
      </c>
      <c r="L26" s="49" t="s">
        <v>78</v>
      </c>
      <c r="M26" s="50" t="s">
        <v>73</v>
      </c>
      <c r="N26" s="50"/>
      <c r="O26" s="51" t="s">
        <v>74</v>
      </c>
      <c r="P26" s="51" t="s">
        <v>75</v>
      </c>
    </row>
    <row r="27" spans="1:16" ht="12.75" customHeight="1" thickBot="1">
      <c r="A27" s="40" t="str">
        <f t="shared" si="0"/>
        <v> AA 30.423 </v>
      </c>
      <c r="B27" s="17" t="str">
        <f t="shared" si="1"/>
        <v>I</v>
      </c>
      <c r="C27" s="40">
        <f t="shared" si="2"/>
        <v>18335.2</v>
      </c>
      <c r="D27" s="14" t="str">
        <f t="shared" si="3"/>
        <v>vis</v>
      </c>
      <c r="E27" s="48">
        <f>VLOOKUP(C27,A!C$21:E$973,3,FALSE)</f>
        <v>-3750.998807626062</v>
      </c>
      <c r="F27" s="17" t="s">
        <v>67</v>
      </c>
      <c r="G27" s="14" t="str">
        <f t="shared" si="4"/>
        <v>18335.200</v>
      </c>
      <c r="H27" s="40">
        <f t="shared" si="5"/>
        <v>-3751</v>
      </c>
      <c r="I27" s="49" t="s">
        <v>79</v>
      </c>
      <c r="J27" s="50" t="s">
        <v>80</v>
      </c>
      <c r="K27" s="49">
        <v>-3751</v>
      </c>
      <c r="L27" s="49" t="s">
        <v>81</v>
      </c>
      <c r="M27" s="50" t="s">
        <v>73</v>
      </c>
      <c r="N27" s="50"/>
      <c r="O27" s="51" t="s">
        <v>74</v>
      </c>
      <c r="P27" s="51" t="s">
        <v>82</v>
      </c>
    </row>
    <row r="28" spans="1:16" ht="12.75" customHeight="1" thickBot="1">
      <c r="A28" s="40" t="str">
        <f t="shared" si="0"/>
        <v> AN 231.222 </v>
      </c>
      <c r="B28" s="17" t="str">
        <f t="shared" si="1"/>
        <v>I</v>
      </c>
      <c r="C28" s="40">
        <f t="shared" si="2"/>
        <v>18459.769</v>
      </c>
      <c r="D28" s="14" t="str">
        <f t="shared" si="3"/>
        <v>vis</v>
      </c>
      <c r="E28" s="48">
        <f>VLOOKUP(C28,A!C$21:E$973,3,FALSE)</f>
        <v>-3734.0003149461027</v>
      </c>
      <c r="F28" s="17" t="s">
        <v>67</v>
      </c>
      <c r="G28" s="14" t="str">
        <f t="shared" si="4"/>
        <v>18459.769</v>
      </c>
      <c r="H28" s="40">
        <f t="shared" si="5"/>
        <v>-3734</v>
      </c>
      <c r="I28" s="49" t="s">
        <v>83</v>
      </c>
      <c r="J28" s="50" t="s">
        <v>84</v>
      </c>
      <c r="K28" s="49">
        <v>-3734</v>
      </c>
      <c r="L28" s="49" t="s">
        <v>85</v>
      </c>
      <c r="M28" s="50" t="s">
        <v>73</v>
      </c>
      <c r="N28" s="50"/>
      <c r="O28" s="51" t="s">
        <v>86</v>
      </c>
      <c r="P28" s="51" t="s">
        <v>87</v>
      </c>
    </row>
    <row r="29" spans="1:16" ht="12.75" customHeight="1" thickBot="1">
      <c r="A29" s="40" t="str">
        <f t="shared" si="0"/>
        <v> AN 231.222 </v>
      </c>
      <c r="B29" s="17" t="str">
        <f t="shared" si="1"/>
        <v>I</v>
      </c>
      <c r="C29" s="40">
        <f t="shared" si="2"/>
        <v>18518.36</v>
      </c>
      <c r="D29" s="14" t="str">
        <f t="shared" si="3"/>
        <v>vis</v>
      </c>
      <c r="E29" s="48">
        <f>VLOOKUP(C29,A!C$21:E$973,3,FALSE)</f>
        <v>-3726.0050778918476</v>
      </c>
      <c r="F29" s="17" t="s">
        <v>67</v>
      </c>
      <c r="G29" s="14" t="str">
        <f t="shared" si="4"/>
        <v>18518.360</v>
      </c>
      <c r="H29" s="40">
        <f t="shared" si="5"/>
        <v>-3726</v>
      </c>
      <c r="I29" s="49" t="s">
        <v>88</v>
      </c>
      <c r="J29" s="50" t="s">
        <v>89</v>
      </c>
      <c r="K29" s="49">
        <v>-3726</v>
      </c>
      <c r="L29" s="49" t="s">
        <v>90</v>
      </c>
      <c r="M29" s="50" t="s">
        <v>73</v>
      </c>
      <c r="N29" s="50"/>
      <c r="O29" s="51" t="s">
        <v>86</v>
      </c>
      <c r="P29" s="51" t="s">
        <v>87</v>
      </c>
    </row>
    <row r="30" spans="1:16" ht="12.75" customHeight="1" thickBot="1">
      <c r="A30" s="40" t="str">
        <f t="shared" si="0"/>
        <v> AN 231.222 </v>
      </c>
      <c r="B30" s="17" t="str">
        <f t="shared" si="1"/>
        <v>I</v>
      </c>
      <c r="C30" s="40">
        <f t="shared" si="2"/>
        <v>18525.731</v>
      </c>
      <c r="D30" s="14" t="str">
        <f t="shared" si="3"/>
        <v>vis</v>
      </c>
      <c r="E30" s="48">
        <f>VLOOKUP(C30,A!C$21:E$973,3,FALSE)</f>
        <v>-3724.9992426556014</v>
      </c>
      <c r="F30" s="17" t="s">
        <v>67</v>
      </c>
      <c r="G30" s="14" t="str">
        <f t="shared" si="4"/>
        <v>18525.731</v>
      </c>
      <c r="H30" s="40">
        <f t="shared" si="5"/>
        <v>-3725</v>
      </c>
      <c r="I30" s="49" t="s">
        <v>91</v>
      </c>
      <c r="J30" s="50" t="s">
        <v>92</v>
      </c>
      <c r="K30" s="49">
        <v>-3725</v>
      </c>
      <c r="L30" s="49" t="s">
        <v>93</v>
      </c>
      <c r="M30" s="50" t="s">
        <v>73</v>
      </c>
      <c r="N30" s="50"/>
      <c r="O30" s="51" t="s">
        <v>86</v>
      </c>
      <c r="P30" s="51" t="s">
        <v>87</v>
      </c>
    </row>
    <row r="31" spans="1:16" ht="12.75" customHeight="1" thickBot="1">
      <c r="A31" s="40" t="str">
        <f t="shared" si="0"/>
        <v> AN 231.222 </v>
      </c>
      <c r="B31" s="17" t="str">
        <f t="shared" si="1"/>
        <v>I</v>
      </c>
      <c r="C31" s="40">
        <f t="shared" si="2"/>
        <v>18547.723</v>
      </c>
      <c r="D31" s="14" t="str">
        <f t="shared" si="3"/>
        <v>vis</v>
      </c>
      <c r="E31" s="48">
        <f>VLOOKUP(C31,A!C$21:E$973,3,FALSE)</f>
        <v>-3721.998248419333</v>
      </c>
      <c r="F31" s="17" t="s">
        <v>67</v>
      </c>
      <c r="G31" s="14" t="str">
        <f t="shared" si="4"/>
        <v>18547.723</v>
      </c>
      <c r="H31" s="40">
        <f t="shared" si="5"/>
        <v>-3722</v>
      </c>
      <c r="I31" s="49" t="s">
        <v>94</v>
      </c>
      <c r="J31" s="50" t="s">
        <v>95</v>
      </c>
      <c r="K31" s="49">
        <v>-3722</v>
      </c>
      <c r="L31" s="49" t="s">
        <v>96</v>
      </c>
      <c r="M31" s="50" t="s">
        <v>73</v>
      </c>
      <c r="N31" s="50"/>
      <c r="O31" s="51" t="s">
        <v>86</v>
      </c>
      <c r="P31" s="51" t="s">
        <v>87</v>
      </c>
    </row>
    <row r="32" spans="1:16" ht="12.75" customHeight="1" thickBot="1">
      <c r="A32" s="40" t="str">
        <f t="shared" si="0"/>
        <v> AN 231.222 </v>
      </c>
      <c r="B32" s="17" t="str">
        <f t="shared" si="1"/>
        <v>I</v>
      </c>
      <c r="C32" s="40">
        <f t="shared" si="2"/>
        <v>18657.661</v>
      </c>
      <c r="D32" s="14" t="str">
        <f t="shared" si="3"/>
        <v>vis</v>
      </c>
      <c r="E32" s="48">
        <f>VLOOKUP(C32,A!C$21:E$973,3,FALSE)</f>
        <v>-3706.996279323897</v>
      </c>
      <c r="F32" s="17" t="s">
        <v>67</v>
      </c>
      <c r="G32" s="14" t="str">
        <f t="shared" si="4"/>
        <v>18657.661</v>
      </c>
      <c r="H32" s="40">
        <f t="shared" si="5"/>
        <v>-3707</v>
      </c>
      <c r="I32" s="49" t="s">
        <v>97</v>
      </c>
      <c r="J32" s="50" t="s">
        <v>98</v>
      </c>
      <c r="K32" s="49">
        <v>-3707</v>
      </c>
      <c r="L32" s="49" t="s">
        <v>99</v>
      </c>
      <c r="M32" s="50" t="s">
        <v>73</v>
      </c>
      <c r="N32" s="50"/>
      <c r="O32" s="51" t="s">
        <v>86</v>
      </c>
      <c r="P32" s="51" t="s">
        <v>87</v>
      </c>
    </row>
    <row r="33" spans="1:16" ht="12.75" customHeight="1" thickBot="1">
      <c r="A33" s="40" t="str">
        <f t="shared" si="0"/>
        <v> AN 231.222 </v>
      </c>
      <c r="B33" s="17" t="str">
        <f t="shared" si="1"/>
        <v>I</v>
      </c>
      <c r="C33" s="40">
        <f t="shared" si="2"/>
        <v>18716.239</v>
      </c>
      <c r="D33" s="14" t="str">
        <f t="shared" si="3"/>
        <v>vis</v>
      </c>
      <c r="E33" s="48">
        <f>VLOOKUP(C33,A!C$21:E$973,3,FALSE)</f>
        <v>-3699.0028162294943</v>
      </c>
      <c r="F33" s="17" t="s">
        <v>67</v>
      </c>
      <c r="G33" s="14" t="str">
        <f t="shared" si="4"/>
        <v>18716.239</v>
      </c>
      <c r="H33" s="40">
        <f t="shared" si="5"/>
        <v>-3699</v>
      </c>
      <c r="I33" s="49" t="s">
        <v>100</v>
      </c>
      <c r="J33" s="50" t="s">
        <v>101</v>
      </c>
      <c r="K33" s="49">
        <v>-3699</v>
      </c>
      <c r="L33" s="49" t="s">
        <v>102</v>
      </c>
      <c r="M33" s="50" t="s">
        <v>73</v>
      </c>
      <c r="N33" s="50"/>
      <c r="O33" s="51" t="s">
        <v>86</v>
      </c>
      <c r="P33" s="51" t="s">
        <v>87</v>
      </c>
    </row>
    <row r="34" spans="1:16" ht="12.75" customHeight="1" thickBot="1">
      <c r="A34" s="40" t="str">
        <f t="shared" si="0"/>
        <v> AN 231.222 </v>
      </c>
      <c r="B34" s="17" t="str">
        <f t="shared" si="1"/>
        <v>I</v>
      </c>
      <c r="C34" s="40">
        <f t="shared" si="2"/>
        <v>18987.398</v>
      </c>
      <c r="D34" s="14" t="str">
        <f t="shared" si="3"/>
        <v>vis</v>
      </c>
      <c r="E34" s="48">
        <f>VLOOKUP(C34,A!C$21:E$973,3,FALSE)</f>
        <v>-3662.0008793382526</v>
      </c>
      <c r="F34" s="17" t="s">
        <v>67</v>
      </c>
      <c r="G34" s="14" t="str">
        <f t="shared" si="4"/>
        <v>18987.398</v>
      </c>
      <c r="H34" s="40">
        <f t="shared" si="5"/>
        <v>-3662</v>
      </c>
      <c r="I34" s="49" t="s">
        <v>103</v>
      </c>
      <c r="J34" s="50" t="s">
        <v>104</v>
      </c>
      <c r="K34" s="49">
        <v>-3662</v>
      </c>
      <c r="L34" s="49" t="s">
        <v>105</v>
      </c>
      <c r="M34" s="50" t="s">
        <v>73</v>
      </c>
      <c r="N34" s="50"/>
      <c r="O34" s="51" t="s">
        <v>86</v>
      </c>
      <c r="P34" s="51" t="s">
        <v>87</v>
      </c>
    </row>
    <row r="35" spans="1:16" ht="12.75" customHeight="1" thickBot="1">
      <c r="A35" s="40" t="str">
        <f t="shared" si="0"/>
        <v> AN 231.222 </v>
      </c>
      <c r="B35" s="17" t="str">
        <f t="shared" si="1"/>
        <v>I</v>
      </c>
      <c r="C35" s="40">
        <f t="shared" si="2"/>
        <v>19141.304</v>
      </c>
      <c r="D35" s="14" t="str">
        <f t="shared" si="3"/>
        <v>vis</v>
      </c>
      <c r="E35" s="48">
        <f>VLOOKUP(C35,A!C$21:E$973,3,FALSE)</f>
        <v>-3640.9991051054835</v>
      </c>
      <c r="F35" s="17" t="s">
        <v>67</v>
      </c>
      <c r="G35" s="14" t="str">
        <f t="shared" si="4"/>
        <v>19141.304</v>
      </c>
      <c r="H35" s="40">
        <f t="shared" si="5"/>
        <v>-3641</v>
      </c>
      <c r="I35" s="49" t="s">
        <v>106</v>
      </c>
      <c r="J35" s="50" t="s">
        <v>107</v>
      </c>
      <c r="K35" s="49">
        <v>-3641</v>
      </c>
      <c r="L35" s="49" t="s">
        <v>108</v>
      </c>
      <c r="M35" s="50" t="s">
        <v>73</v>
      </c>
      <c r="N35" s="50"/>
      <c r="O35" s="51" t="s">
        <v>86</v>
      </c>
      <c r="P35" s="51" t="s">
        <v>87</v>
      </c>
    </row>
    <row r="36" spans="1:16" ht="12.75" customHeight="1" thickBot="1">
      <c r="A36" s="40" t="str">
        <f t="shared" si="0"/>
        <v> AN 231.222 </v>
      </c>
      <c r="B36" s="17" t="str">
        <f t="shared" si="1"/>
        <v>I</v>
      </c>
      <c r="C36" s="40">
        <f t="shared" si="2"/>
        <v>19163.291</v>
      </c>
      <c r="D36" s="14" t="str">
        <f t="shared" si="3"/>
        <v>vis</v>
      </c>
      <c r="E36" s="48">
        <f>VLOOKUP(C36,A!C$21:E$973,3,FALSE)</f>
        <v>-3637.998793161466</v>
      </c>
      <c r="F36" s="17" t="s">
        <v>67</v>
      </c>
      <c r="G36" s="14" t="str">
        <f t="shared" si="4"/>
        <v>19163.291</v>
      </c>
      <c r="H36" s="40">
        <f t="shared" si="5"/>
        <v>-3638</v>
      </c>
      <c r="I36" s="49" t="s">
        <v>109</v>
      </c>
      <c r="J36" s="50" t="s">
        <v>110</v>
      </c>
      <c r="K36" s="49">
        <v>-3638</v>
      </c>
      <c r="L36" s="49" t="s">
        <v>81</v>
      </c>
      <c r="M36" s="50" t="s">
        <v>73</v>
      </c>
      <c r="N36" s="50"/>
      <c r="O36" s="51" t="s">
        <v>86</v>
      </c>
      <c r="P36" s="51" t="s">
        <v>87</v>
      </c>
    </row>
    <row r="37" spans="1:16" ht="12.75" customHeight="1" thickBot="1">
      <c r="A37" s="40" t="str">
        <f t="shared" si="0"/>
        <v> AN 231.222 </v>
      </c>
      <c r="B37" s="17" t="str">
        <f t="shared" si="1"/>
        <v>I</v>
      </c>
      <c r="C37" s="40">
        <f t="shared" si="2"/>
        <v>19185.3</v>
      </c>
      <c r="D37" s="14" t="str">
        <f t="shared" si="3"/>
        <v>vis</v>
      </c>
      <c r="E37" s="48">
        <f>VLOOKUP(C37,A!C$21:E$973,3,FALSE)</f>
        <v>-3634.9954791315454</v>
      </c>
      <c r="F37" s="17" t="s">
        <v>67</v>
      </c>
      <c r="G37" s="14" t="str">
        <f t="shared" si="4"/>
        <v>19185.300</v>
      </c>
      <c r="H37" s="40">
        <f t="shared" si="5"/>
        <v>-3635</v>
      </c>
      <c r="I37" s="49" t="s">
        <v>111</v>
      </c>
      <c r="J37" s="50" t="s">
        <v>112</v>
      </c>
      <c r="K37" s="49">
        <v>-3635</v>
      </c>
      <c r="L37" s="49" t="s">
        <v>113</v>
      </c>
      <c r="M37" s="50" t="s">
        <v>73</v>
      </c>
      <c r="N37" s="50"/>
      <c r="O37" s="51" t="s">
        <v>86</v>
      </c>
      <c r="P37" s="51" t="s">
        <v>87</v>
      </c>
    </row>
    <row r="38" spans="1:16" ht="12.75" customHeight="1" thickBot="1">
      <c r="A38" s="40" t="str">
        <f t="shared" si="0"/>
        <v> AN 231.222 </v>
      </c>
      <c r="B38" s="17" t="str">
        <f t="shared" si="1"/>
        <v>I</v>
      </c>
      <c r="C38" s="40">
        <f t="shared" si="2"/>
        <v>19229.254</v>
      </c>
      <c r="D38" s="14" t="str">
        <f t="shared" si="3"/>
        <v>vis</v>
      </c>
      <c r="E38" s="48">
        <f>VLOOKUP(C38,A!C$21:E$973,3,FALSE)</f>
        <v>-3628.9975844125147</v>
      </c>
      <c r="F38" s="17" t="s">
        <v>67</v>
      </c>
      <c r="G38" s="14" t="str">
        <f t="shared" si="4"/>
        <v>19229.254</v>
      </c>
      <c r="H38" s="40">
        <f t="shared" si="5"/>
        <v>-3629</v>
      </c>
      <c r="I38" s="49" t="s">
        <v>114</v>
      </c>
      <c r="J38" s="50" t="s">
        <v>115</v>
      </c>
      <c r="K38" s="49">
        <v>-3629</v>
      </c>
      <c r="L38" s="49" t="s">
        <v>116</v>
      </c>
      <c r="M38" s="50" t="s">
        <v>73</v>
      </c>
      <c r="N38" s="50"/>
      <c r="O38" s="51" t="s">
        <v>86</v>
      </c>
      <c r="P38" s="51" t="s">
        <v>87</v>
      </c>
    </row>
    <row r="39" spans="1:16" ht="12.75" customHeight="1" thickBot="1">
      <c r="A39" s="40" t="str">
        <f t="shared" si="0"/>
        <v> AN 231.222 </v>
      </c>
      <c r="B39" s="17" t="str">
        <f t="shared" si="1"/>
        <v>I</v>
      </c>
      <c r="C39" s="40">
        <f t="shared" si="2"/>
        <v>19302.493</v>
      </c>
      <c r="D39" s="14" t="str">
        <f t="shared" si="3"/>
        <v>vis</v>
      </c>
      <c r="E39" s="48">
        <f>VLOOKUP(C39,A!C$21:E$973,3,FALSE)</f>
        <v>-3619.003503980083</v>
      </c>
      <c r="F39" s="17" t="s">
        <v>67</v>
      </c>
      <c r="G39" s="14" t="str">
        <f t="shared" si="4"/>
        <v>19302.493</v>
      </c>
      <c r="H39" s="40">
        <f t="shared" si="5"/>
        <v>-3619</v>
      </c>
      <c r="I39" s="49" t="s">
        <v>117</v>
      </c>
      <c r="J39" s="50" t="s">
        <v>118</v>
      </c>
      <c r="K39" s="49">
        <v>-3619</v>
      </c>
      <c r="L39" s="49" t="s">
        <v>119</v>
      </c>
      <c r="M39" s="50" t="s">
        <v>73</v>
      </c>
      <c r="N39" s="50"/>
      <c r="O39" s="51" t="s">
        <v>86</v>
      </c>
      <c r="P39" s="51" t="s">
        <v>87</v>
      </c>
    </row>
    <row r="40" spans="1:16" ht="12.75" customHeight="1" thickBot="1">
      <c r="A40" s="40" t="str">
        <f t="shared" si="0"/>
        <v> AN 231.222 </v>
      </c>
      <c r="B40" s="17" t="str">
        <f t="shared" si="1"/>
        <v>I</v>
      </c>
      <c r="C40" s="40">
        <f t="shared" si="2"/>
        <v>19346.489</v>
      </c>
      <c r="D40" s="14" t="str">
        <f t="shared" si="3"/>
        <v>vis</v>
      </c>
      <c r="E40" s="48">
        <f>VLOOKUP(C40,A!C$21:E$973,3,FALSE)</f>
        <v>-3612.999878006145</v>
      </c>
      <c r="F40" s="17" t="s">
        <v>67</v>
      </c>
      <c r="G40" s="14" t="str">
        <f t="shared" si="4"/>
        <v>19346.489</v>
      </c>
      <c r="H40" s="40">
        <f t="shared" si="5"/>
        <v>-3613</v>
      </c>
      <c r="I40" s="49" t="s">
        <v>120</v>
      </c>
      <c r="J40" s="50" t="s">
        <v>121</v>
      </c>
      <c r="K40" s="49">
        <v>-3613</v>
      </c>
      <c r="L40" s="49" t="s">
        <v>122</v>
      </c>
      <c r="M40" s="50" t="s">
        <v>73</v>
      </c>
      <c r="N40" s="50"/>
      <c r="O40" s="51" t="s">
        <v>86</v>
      </c>
      <c r="P40" s="51" t="s">
        <v>87</v>
      </c>
    </row>
    <row r="41" spans="1:16" ht="12.75" customHeight="1" thickBot="1">
      <c r="A41" s="40" t="str">
        <f t="shared" si="0"/>
        <v> AN 231.222 </v>
      </c>
      <c r="B41" s="17" t="str">
        <f t="shared" si="1"/>
        <v>I</v>
      </c>
      <c r="C41" s="40">
        <f t="shared" si="2"/>
        <v>19617.642</v>
      </c>
      <c r="D41" s="14" t="str">
        <f t="shared" si="3"/>
        <v>vis</v>
      </c>
      <c r="E41" s="48">
        <f>VLOOKUP(C41,A!C$21:E$973,3,FALSE)</f>
        <v>-3575.9987598656044</v>
      </c>
      <c r="F41" s="17" t="s">
        <v>67</v>
      </c>
      <c r="G41" s="14" t="str">
        <f t="shared" si="4"/>
        <v>19617.642</v>
      </c>
      <c r="H41" s="40">
        <f t="shared" si="5"/>
        <v>-3576</v>
      </c>
      <c r="I41" s="49" t="s">
        <v>123</v>
      </c>
      <c r="J41" s="50" t="s">
        <v>124</v>
      </c>
      <c r="K41" s="49">
        <v>-3576</v>
      </c>
      <c r="L41" s="49" t="s">
        <v>81</v>
      </c>
      <c r="M41" s="50" t="s">
        <v>73</v>
      </c>
      <c r="N41" s="50"/>
      <c r="O41" s="51" t="s">
        <v>86</v>
      </c>
      <c r="P41" s="51" t="s">
        <v>87</v>
      </c>
    </row>
    <row r="42" spans="1:16" ht="12.75" customHeight="1" thickBot="1">
      <c r="A42" s="40" t="str">
        <f t="shared" si="0"/>
        <v> AN 231.222 </v>
      </c>
      <c r="B42" s="17" t="str">
        <f t="shared" si="1"/>
        <v>I</v>
      </c>
      <c r="C42" s="40">
        <f t="shared" si="2"/>
        <v>19661.607</v>
      </c>
      <c r="D42" s="14" t="str">
        <f t="shared" si="3"/>
        <v>vis</v>
      </c>
      <c r="E42" s="48">
        <f>VLOOKUP(C42,A!C$21:E$973,3,FALSE)</f>
        <v>-3569.9993641036217</v>
      </c>
      <c r="F42" s="17" t="s">
        <v>67</v>
      </c>
      <c r="G42" s="14" t="str">
        <f t="shared" si="4"/>
        <v>19661.607</v>
      </c>
      <c r="H42" s="40">
        <f t="shared" si="5"/>
        <v>-3570</v>
      </c>
      <c r="I42" s="49" t="s">
        <v>125</v>
      </c>
      <c r="J42" s="50" t="s">
        <v>126</v>
      </c>
      <c r="K42" s="49">
        <v>-3570</v>
      </c>
      <c r="L42" s="49" t="s">
        <v>127</v>
      </c>
      <c r="M42" s="50" t="s">
        <v>73</v>
      </c>
      <c r="N42" s="50"/>
      <c r="O42" s="51" t="s">
        <v>86</v>
      </c>
      <c r="P42" s="51" t="s">
        <v>87</v>
      </c>
    </row>
    <row r="43" spans="1:16" ht="12.75" customHeight="1" thickBot="1">
      <c r="A43" s="40" t="str">
        <f aca="true" t="shared" si="6" ref="A43:A65">P43</f>
        <v> AN 231.222 </v>
      </c>
      <c r="B43" s="17" t="str">
        <f aca="true" t="shared" si="7" ref="B43:B65">IF(H43=INT(H43),"I","II")</f>
        <v>I</v>
      </c>
      <c r="C43" s="40">
        <f aca="true" t="shared" si="8" ref="C43:C65">1*G43</f>
        <v>19749.552</v>
      </c>
      <c r="D43" s="14" t="str">
        <f aca="true" t="shared" si="9" ref="D43:D65">VLOOKUP(F43,I$1:J$5,2,FALSE)</f>
        <v>vis</v>
      </c>
      <c r="E43" s="48">
        <f>VLOOKUP(C43,A!C$21:E$973,3,FALSE)</f>
        <v>-3557.998525702904</v>
      </c>
      <c r="F43" s="17" t="s">
        <v>67</v>
      </c>
      <c r="G43" s="14" t="str">
        <f aca="true" t="shared" si="10" ref="G43:G65">MID(I43,3,LEN(I43)-3)</f>
        <v>19749.552</v>
      </c>
      <c r="H43" s="40">
        <f aca="true" t="shared" si="11" ref="H43:H65">1*K43</f>
        <v>-3558</v>
      </c>
      <c r="I43" s="49" t="s">
        <v>128</v>
      </c>
      <c r="J43" s="50" t="s">
        <v>129</v>
      </c>
      <c r="K43" s="49">
        <v>-3558</v>
      </c>
      <c r="L43" s="49" t="s">
        <v>130</v>
      </c>
      <c r="M43" s="50" t="s">
        <v>73</v>
      </c>
      <c r="N43" s="50"/>
      <c r="O43" s="51" t="s">
        <v>86</v>
      </c>
      <c r="P43" s="51" t="s">
        <v>87</v>
      </c>
    </row>
    <row r="44" spans="1:16" ht="12.75" customHeight="1" thickBot="1">
      <c r="A44" s="40" t="str">
        <f t="shared" si="6"/>
        <v> AN 231.222 </v>
      </c>
      <c r="B44" s="17" t="str">
        <f t="shared" si="7"/>
        <v>I</v>
      </c>
      <c r="C44" s="40">
        <f t="shared" si="8"/>
        <v>19852.139</v>
      </c>
      <c r="D44" s="14" t="str">
        <f t="shared" si="9"/>
        <v>vis</v>
      </c>
      <c r="E44" s="48">
        <f>VLOOKUP(C44,A!C$21:E$973,3,FALSE)</f>
        <v>-3543.999662674711</v>
      </c>
      <c r="F44" s="17" t="s">
        <v>67</v>
      </c>
      <c r="G44" s="14" t="str">
        <f t="shared" si="10"/>
        <v>19852.139</v>
      </c>
      <c r="H44" s="40">
        <f t="shared" si="11"/>
        <v>-3544</v>
      </c>
      <c r="I44" s="49" t="s">
        <v>131</v>
      </c>
      <c r="J44" s="50" t="s">
        <v>132</v>
      </c>
      <c r="K44" s="49">
        <v>-3544</v>
      </c>
      <c r="L44" s="49" t="s">
        <v>133</v>
      </c>
      <c r="M44" s="50" t="s">
        <v>73</v>
      </c>
      <c r="N44" s="50"/>
      <c r="O44" s="51" t="s">
        <v>86</v>
      </c>
      <c r="P44" s="51" t="s">
        <v>87</v>
      </c>
    </row>
    <row r="45" spans="1:16" ht="12.75" customHeight="1" thickBot="1">
      <c r="A45" s="40" t="str">
        <f t="shared" si="6"/>
        <v> AN 231.222 </v>
      </c>
      <c r="B45" s="17" t="str">
        <f t="shared" si="7"/>
        <v>I</v>
      </c>
      <c r="C45" s="40">
        <f t="shared" si="8"/>
        <v>19910.747</v>
      </c>
      <c r="D45" s="14" t="str">
        <f t="shared" si="9"/>
        <v>vis</v>
      </c>
      <c r="E45" s="48">
        <f>VLOOKUP(C45,A!C$21:E$973,3,FALSE)</f>
        <v>-3536.002105826803</v>
      </c>
      <c r="F45" s="17" t="s">
        <v>67</v>
      </c>
      <c r="G45" s="14" t="str">
        <f t="shared" si="10"/>
        <v>19910.747</v>
      </c>
      <c r="H45" s="40">
        <f t="shared" si="11"/>
        <v>-3536</v>
      </c>
      <c r="I45" s="49" t="s">
        <v>134</v>
      </c>
      <c r="J45" s="50" t="s">
        <v>135</v>
      </c>
      <c r="K45" s="49">
        <v>-3536</v>
      </c>
      <c r="L45" s="49" t="s">
        <v>136</v>
      </c>
      <c r="M45" s="50" t="s">
        <v>73</v>
      </c>
      <c r="N45" s="50"/>
      <c r="O45" s="51" t="s">
        <v>86</v>
      </c>
      <c r="P45" s="51" t="s">
        <v>87</v>
      </c>
    </row>
    <row r="46" spans="1:16" ht="12.75" customHeight="1" thickBot="1">
      <c r="A46" s="40" t="str">
        <f t="shared" si="6"/>
        <v> AN 231.222 </v>
      </c>
      <c r="B46" s="17" t="str">
        <f t="shared" si="7"/>
        <v>I</v>
      </c>
      <c r="C46" s="40">
        <f t="shared" si="8"/>
        <v>20057.316</v>
      </c>
      <c r="D46" s="14" t="str">
        <f t="shared" si="9"/>
        <v>vis</v>
      </c>
      <c r="E46" s="48">
        <f>VLOOKUP(C46,A!C$21:E$973,3,FALSE)</f>
        <v>-3516.001527242974</v>
      </c>
      <c r="F46" s="17" t="s">
        <v>67</v>
      </c>
      <c r="G46" s="14" t="str">
        <f t="shared" si="10"/>
        <v>20057.316</v>
      </c>
      <c r="H46" s="40">
        <f t="shared" si="11"/>
        <v>-3516</v>
      </c>
      <c r="I46" s="49" t="s">
        <v>137</v>
      </c>
      <c r="J46" s="50" t="s">
        <v>138</v>
      </c>
      <c r="K46" s="49">
        <v>-3516</v>
      </c>
      <c r="L46" s="49" t="s">
        <v>139</v>
      </c>
      <c r="M46" s="50" t="s">
        <v>73</v>
      </c>
      <c r="N46" s="50"/>
      <c r="O46" s="51" t="s">
        <v>86</v>
      </c>
      <c r="P46" s="51" t="s">
        <v>87</v>
      </c>
    </row>
    <row r="47" spans="1:16" ht="12.75" customHeight="1" thickBot="1">
      <c r="A47" s="40" t="str">
        <f t="shared" si="6"/>
        <v> AN 231.222 </v>
      </c>
      <c r="B47" s="17" t="str">
        <f t="shared" si="7"/>
        <v>I</v>
      </c>
      <c r="C47" s="40">
        <f t="shared" si="8"/>
        <v>20152.579</v>
      </c>
      <c r="D47" s="14" t="str">
        <f t="shared" si="9"/>
        <v>vis</v>
      </c>
      <c r="E47" s="48">
        <f>VLOOKUP(C47,A!C$21:E$973,3,FALSE)</f>
        <v>-3503.0020859038686</v>
      </c>
      <c r="F47" s="17" t="s">
        <v>67</v>
      </c>
      <c r="G47" s="14" t="str">
        <f t="shared" si="10"/>
        <v>20152.579</v>
      </c>
      <c r="H47" s="40">
        <f t="shared" si="11"/>
        <v>-3503</v>
      </c>
      <c r="I47" s="49" t="s">
        <v>140</v>
      </c>
      <c r="J47" s="50" t="s">
        <v>141</v>
      </c>
      <c r="K47" s="49">
        <v>-3503</v>
      </c>
      <c r="L47" s="49" t="s">
        <v>136</v>
      </c>
      <c r="M47" s="50" t="s">
        <v>73</v>
      </c>
      <c r="N47" s="50"/>
      <c r="O47" s="51" t="s">
        <v>86</v>
      </c>
      <c r="P47" s="51" t="s">
        <v>87</v>
      </c>
    </row>
    <row r="48" spans="1:16" ht="12.75" customHeight="1" thickBot="1">
      <c r="A48" s="40" t="str">
        <f t="shared" si="6"/>
        <v> AN 231.222 </v>
      </c>
      <c r="B48" s="17" t="str">
        <f t="shared" si="7"/>
        <v>I</v>
      </c>
      <c r="C48" s="40">
        <f t="shared" si="8"/>
        <v>20174.617</v>
      </c>
      <c r="D48" s="14" t="str">
        <f t="shared" si="9"/>
        <v>vis</v>
      </c>
      <c r="E48" s="48">
        <f>VLOOKUP(C48,A!C$21:E$973,3,FALSE)</f>
        <v>-3499.994814578893</v>
      </c>
      <c r="F48" s="17" t="s">
        <v>67</v>
      </c>
      <c r="G48" s="14" t="str">
        <f t="shared" si="10"/>
        <v>20174.617</v>
      </c>
      <c r="H48" s="40">
        <f t="shared" si="11"/>
        <v>-3500</v>
      </c>
      <c r="I48" s="49" t="s">
        <v>142</v>
      </c>
      <c r="J48" s="50" t="s">
        <v>143</v>
      </c>
      <c r="K48" s="49">
        <v>-3500</v>
      </c>
      <c r="L48" s="49" t="s">
        <v>144</v>
      </c>
      <c r="M48" s="50" t="s">
        <v>73</v>
      </c>
      <c r="N48" s="50"/>
      <c r="O48" s="51" t="s">
        <v>86</v>
      </c>
      <c r="P48" s="51" t="s">
        <v>87</v>
      </c>
    </row>
    <row r="49" spans="1:16" ht="12.75" customHeight="1" thickBot="1">
      <c r="A49" s="40" t="str">
        <f t="shared" si="6"/>
        <v> AN 231.222 </v>
      </c>
      <c r="B49" s="17" t="str">
        <f t="shared" si="7"/>
        <v>I</v>
      </c>
      <c r="C49" s="40">
        <f t="shared" si="8"/>
        <v>20357.788</v>
      </c>
      <c r="D49" s="14" t="str">
        <f t="shared" si="9"/>
        <v>vis</v>
      </c>
      <c r="E49" s="48">
        <f>VLOOKUP(C49,A!C$21:E$973,3,FALSE)</f>
        <v>-3474.9995838017267</v>
      </c>
      <c r="F49" s="17" t="s">
        <v>67</v>
      </c>
      <c r="G49" s="14" t="str">
        <f t="shared" si="10"/>
        <v>20357.788</v>
      </c>
      <c r="H49" s="40">
        <f t="shared" si="11"/>
        <v>-3475</v>
      </c>
      <c r="I49" s="49" t="s">
        <v>145</v>
      </c>
      <c r="J49" s="50" t="s">
        <v>146</v>
      </c>
      <c r="K49" s="49">
        <v>-3475</v>
      </c>
      <c r="L49" s="49" t="s">
        <v>147</v>
      </c>
      <c r="M49" s="50" t="s">
        <v>73</v>
      </c>
      <c r="N49" s="50"/>
      <c r="O49" s="51" t="s">
        <v>86</v>
      </c>
      <c r="P49" s="51" t="s">
        <v>87</v>
      </c>
    </row>
    <row r="50" spans="1:16" ht="12.75" customHeight="1" thickBot="1">
      <c r="A50" s="40" t="str">
        <f t="shared" si="6"/>
        <v> AN 231.222 </v>
      </c>
      <c r="B50" s="17" t="str">
        <f t="shared" si="7"/>
        <v>I</v>
      </c>
      <c r="C50" s="40">
        <f t="shared" si="8"/>
        <v>20533.662</v>
      </c>
      <c r="D50" s="14" t="str">
        <f t="shared" si="9"/>
        <v>vis</v>
      </c>
      <c r="E50" s="48">
        <f>VLOOKUP(C50,A!C$21:E$973,3,FALSE)</f>
        <v>-3451.0000903354935</v>
      </c>
      <c r="F50" s="17" t="s">
        <v>67</v>
      </c>
      <c r="G50" s="14" t="str">
        <f t="shared" si="10"/>
        <v>20533.662</v>
      </c>
      <c r="H50" s="40">
        <f t="shared" si="11"/>
        <v>-3451</v>
      </c>
      <c r="I50" s="49" t="s">
        <v>148</v>
      </c>
      <c r="J50" s="50" t="s">
        <v>149</v>
      </c>
      <c r="K50" s="49">
        <v>-3451</v>
      </c>
      <c r="L50" s="49" t="s">
        <v>150</v>
      </c>
      <c r="M50" s="50" t="s">
        <v>73</v>
      </c>
      <c r="N50" s="50"/>
      <c r="O50" s="51" t="s">
        <v>86</v>
      </c>
      <c r="P50" s="51" t="s">
        <v>87</v>
      </c>
    </row>
    <row r="51" spans="1:16" ht="12.75" customHeight="1" thickBot="1">
      <c r="A51" s="40" t="str">
        <f t="shared" si="6"/>
        <v> AN 231.222 </v>
      </c>
      <c r="B51" s="17" t="str">
        <f t="shared" si="7"/>
        <v>I</v>
      </c>
      <c r="C51" s="40">
        <f t="shared" si="8"/>
        <v>20555.661</v>
      </c>
      <c r="D51" s="14" t="str">
        <f t="shared" si="9"/>
        <v>vis</v>
      </c>
      <c r="E51" s="48">
        <f>VLOOKUP(C51,A!C$21:E$973,3,FALSE)</f>
        <v>-3447.9981408900744</v>
      </c>
      <c r="F51" s="17" t="s">
        <v>67</v>
      </c>
      <c r="G51" s="14" t="str">
        <f t="shared" si="10"/>
        <v>20555.661</v>
      </c>
      <c r="H51" s="40">
        <f t="shared" si="11"/>
        <v>-3448</v>
      </c>
      <c r="I51" s="49" t="s">
        <v>151</v>
      </c>
      <c r="J51" s="50" t="s">
        <v>152</v>
      </c>
      <c r="K51" s="49">
        <v>-3448</v>
      </c>
      <c r="L51" s="49" t="s">
        <v>153</v>
      </c>
      <c r="M51" s="50" t="s">
        <v>73</v>
      </c>
      <c r="N51" s="50"/>
      <c r="O51" s="51" t="s">
        <v>86</v>
      </c>
      <c r="P51" s="51" t="s">
        <v>87</v>
      </c>
    </row>
    <row r="52" spans="1:16" ht="12.75" customHeight="1" thickBot="1">
      <c r="A52" s="40" t="str">
        <f t="shared" si="6"/>
        <v> IODE 4.3.55 </v>
      </c>
      <c r="B52" s="17" t="str">
        <f t="shared" si="7"/>
        <v>I</v>
      </c>
      <c r="C52" s="40">
        <f t="shared" si="8"/>
        <v>25619.464</v>
      </c>
      <c r="D52" s="14" t="str">
        <f t="shared" si="9"/>
        <v>vis</v>
      </c>
      <c r="E52" s="48">
        <f>VLOOKUP(C52,A!C$21:E$973,3,FALSE)</f>
        <v>-2756.999431514096</v>
      </c>
      <c r="F52" s="17" t="s">
        <v>67</v>
      </c>
      <c r="G52" s="14" t="str">
        <f t="shared" si="10"/>
        <v>25619.464</v>
      </c>
      <c r="H52" s="40">
        <f t="shared" si="11"/>
        <v>-2757</v>
      </c>
      <c r="I52" s="49" t="s">
        <v>154</v>
      </c>
      <c r="J52" s="50" t="s">
        <v>155</v>
      </c>
      <c r="K52" s="49">
        <v>-2757</v>
      </c>
      <c r="L52" s="49" t="s">
        <v>156</v>
      </c>
      <c r="M52" s="50" t="s">
        <v>73</v>
      </c>
      <c r="N52" s="50"/>
      <c r="O52" s="51" t="s">
        <v>157</v>
      </c>
      <c r="P52" s="51" t="s">
        <v>158</v>
      </c>
    </row>
    <row r="53" spans="1:16" ht="12.75" customHeight="1" thickBot="1">
      <c r="A53" s="40" t="str">
        <f t="shared" si="6"/>
        <v> HA 113.77 </v>
      </c>
      <c r="B53" s="17" t="str">
        <f t="shared" si="7"/>
        <v>I</v>
      </c>
      <c r="C53" s="40">
        <f t="shared" si="8"/>
        <v>29986.1</v>
      </c>
      <c r="D53" s="14" t="str">
        <f t="shared" si="9"/>
        <v>vis</v>
      </c>
      <c r="E53" s="48">
        <f>VLOOKUP(C53,A!C$21:E$973,3,FALSE)</f>
        <v>-2161.1350504718866</v>
      </c>
      <c r="F53" s="17" t="s">
        <v>67</v>
      </c>
      <c r="G53" s="14" t="str">
        <f t="shared" si="10"/>
        <v>29986.100</v>
      </c>
      <c r="H53" s="40">
        <f t="shared" si="11"/>
        <v>-2161</v>
      </c>
      <c r="I53" s="49" t="s">
        <v>159</v>
      </c>
      <c r="J53" s="50" t="s">
        <v>160</v>
      </c>
      <c r="K53" s="49">
        <v>-2161</v>
      </c>
      <c r="L53" s="49" t="s">
        <v>161</v>
      </c>
      <c r="M53" s="50" t="s">
        <v>69</v>
      </c>
      <c r="N53" s="50"/>
      <c r="O53" s="51" t="s">
        <v>162</v>
      </c>
      <c r="P53" s="51" t="s">
        <v>163</v>
      </c>
    </row>
    <row r="54" spans="1:16" ht="12.75" customHeight="1" thickBot="1">
      <c r="A54" s="40" t="str">
        <f t="shared" si="6"/>
        <v> AAC 5.78 </v>
      </c>
      <c r="B54" s="17" t="str">
        <f t="shared" si="7"/>
        <v>I</v>
      </c>
      <c r="C54" s="40">
        <f t="shared" si="8"/>
        <v>33006.308</v>
      </c>
      <c r="D54" s="14" t="str">
        <f t="shared" si="9"/>
        <v>vis</v>
      </c>
      <c r="E54" s="48">
        <f>VLOOKUP(C54,A!C$21:E$973,3,FALSE)</f>
        <v>-1749.0021475830888</v>
      </c>
      <c r="F54" s="17" t="s">
        <v>67</v>
      </c>
      <c r="G54" s="14" t="str">
        <f t="shared" si="10"/>
        <v>33006.308</v>
      </c>
      <c r="H54" s="40">
        <f t="shared" si="11"/>
        <v>-1749</v>
      </c>
      <c r="I54" s="49" t="s">
        <v>164</v>
      </c>
      <c r="J54" s="50" t="s">
        <v>165</v>
      </c>
      <c r="K54" s="49">
        <v>-1749</v>
      </c>
      <c r="L54" s="49" t="s">
        <v>166</v>
      </c>
      <c r="M54" s="50" t="s">
        <v>73</v>
      </c>
      <c r="N54" s="50"/>
      <c r="O54" s="51" t="s">
        <v>167</v>
      </c>
      <c r="P54" s="51" t="s">
        <v>168</v>
      </c>
    </row>
    <row r="55" spans="1:16" ht="12.75" customHeight="1" thickBot="1">
      <c r="A55" s="40" t="str">
        <f t="shared" si="6"/>
        <v> AAC 5.78 </v>
      </c>
      <c r="B55" s="17" t="str">
        <f t="shared" si="7"/>
        <v>I</v>
      </c>
      <c r="C55" s="40">
        <f t="shared" si="8"/>
        <v>33717.132</v>
      </c>
      <c r="D55" s="14" t="str">
        <f t="shared" si="9"/>
        <v>vis</v>
      </c>
      <c r="E55" s="48">
        <f>VLOOKUP(C55,A!C$21:E$973,3,FALSE)</f>
        <v>-1652.0042061952681</v>
      </c>
      <c r="F55" s="17" t="s">
        <v>67</v>
      </c>
      <c r="G55" s="14" t="str">
        <f t="shared" si="10"/>
        <v>33717.132</v>
      </c>
      <c r="H55" s="40">
        <f t="shared" si="11"/>
        <v>-1652</v>
      </c>
      <c r="I55" s="49" t="s">
        <v>169</v>
      </c>
      <c r="J55" s="50" t="s">
        <v>170</v>
      </c>
      <c r="K55" s="49">
        <v>-1652</v>
      </c>
      <c r="L55" s="49" t="s">
        <v>171</v>
      </c>
      <c r="M55" s="50" t="s">
        <v>73</v>
      </c>
      <c r="N55" s="50"/>
      <c r="O55" s="51" t="s">
        <v>167</v>
      </c>
      <c r="P55" s="51" t="s">
        <v>168</v>
      </c>
    </row>
    <row r="56" spans="1:16" ht="12.75" customHeight="1" thickBot="1">
      <c r="A56" s="40" t="str">
        <f t="shared" si="6"/>
        <v> MSAI 35.106 </v>
      </c>
      <c r="B56" s="17" t="str">
        <f t="shared" si="7"/>
        <v>I</v>
      </c>
      <c r="C56" s="40">
        <f t="shared" si="8"/>
        <v>35952.36</v>
      </c>
      <c r="D56" s="14" t="str">
        <f t="shared" si="9"/>
        <v>vis</v>
      </c>
      <c r="E56" s="48">
        <f>VLOOKUP(C56,A!C$21:E$973,3,FALSE)</f>
        <v>-1346.988457525533</v>
      </c>
      <c r="F56" s="17" t="s">
        <v>67</v>
      </c>
      <c r="G56" s="14" t="str">
        <f t="shared" si="10"/>
        <v>35952.36</v>
      </c>
      <c r="H56" s="40">
        <f t="shared" si="11"/>
        <v>-1347</v>
      </c>
      <c r="I56" s="49" t="s">
        <v>172</v>
      </c>
      <c r="J56" s="50" t="s">
        <v>173</v>
      </c>
      <c r="K56" s="49">
        <v>-1347</v>
      </c>
      <c r="L56" s="49" t="s">
        <v>174</v>
      </c>
      <c r="M56" s="50" t="s">
        <v>175</v>
      </c>
      <c r="N56" s="50"/>
      <c r="O56" s="51" t="s">
        <v>176</v>
      </c>
      <c r="P56" s="51" t="s">
        <v>177</v>
      </c>
    </row>
    <row r="57" spans="1:16" ht="12.75" customHeight="1" thickBot="1">
      <c r="A57" s="40" t="str">
        <f t="shared" si="6"/>
        <v> MSAI 35.106 </v>
      </c>
      <c r="B57" s="17" t="str">
        <f t="shared" si="7"/>
        <v>I</v>
      </c>
      <c r="C57" s="40">
        <f t="shared" si="8"/>
        <v>36604.41</v>
      </c>
      <c r="D57" s="14" t="str">
        <f t="shared" si="9"/>
        <v>vis</v>
      </c>
      <c r="E57" s="48">
        <f>VLOOKUP(C57,A!C$21:E$973,3,FALSE)</f>
        <v>-1258.010725088349</v>
      </c>
      <c r="F57" s="17" t="s">
        <v>67</v>
      </c>
      <c r="G57" s="14" t="str">
        <f t="shared" si="10"/>
        <v>36604.41</v>
      </c>
      <c r="H57" s="40">
        <f t="shared" si="11"/>
        <v>-1258</v>
      </c>
      <c r="I57" s="49" t="s">
        <v>178</v>
      </c>
      <c r="J57" s="50" t="s">
        <v>179</v>
      </c>
      <c r="K57" s="49">
        <v>-1258</v>
      </c>
      <c r="L57" s="49" t="s">
        <v>180</v>
      </c>
      <c r="M57" s="50" t="s">
        <v>175</v>
      </c>
      <c r="N57" s="50"/>
      <c r="O57" s="51" t="s">
        <v>176</v>
      </c>
      <c r="P57" s="51" t="s">
        <v>177</v>
      </c>
    </row>
    <row r="58" spans="1:16" ht="12.75" customHeight="1" thickBot="1">
      <c r="A58" s="40" t="str">
        <f t="shared" si="6"/>
        <v> MSAI 35.106 </v>
      </c>
      <c r="B58" s="17" t="str">
        <f t="shared" si="7"/>
        <v>I</v>
      </c>
      <c r="C58" s="40">
        <f t="shared" si="8"/>
        <v>36670.33</v>
      </c>
      <c r="D58" s="14" t="str">
        <f t="shared" si="9"/>
        <v>vis</v>
      </c>
      <c r="E58" s="48">
        <f>VLOOKUP(C58,A!C$21:E$973,3,FALSE)</f>
        <v>-1249.0153840527553</v>
      </c>
      <c r="F58" s="17" t="s">
        <v>67</v>
      </c>
      <c r="G58" s="14" t="str">
        <f t="shared" si="10"/>
        <v>36670.33</v>
      </c>
      <c r="H58" s="40">
        <f t="shared" si="11"/>
        <v>-1249</v>
      </c>
      <c r="I58" s="49" t="s">
        <v>181</v>
      </c>
      <c r="J58" s="50" t="s">
        <v>182</v>
      </c>
      <c r="K58" s="49">
        <v>-1249</v>
      </c>
      <c r="L58" s="49" t="s">
        <v>183</v>
      </c>
      <c r="M58" s="50" t="s">
        <v>175</v>
      </c>
      <c r="N58" s="50"/>
      <c r="O58" s="51" t="s">
        <v>176</v>
      </c>
      <c r="P58" s="51" t="s">
        <v>177</v>
      </c>
    </row>
    <row r="59" spans="1:16" ht="12.75" customHeight="1" thickBot="1">
      <c r="A59" s="40" t="str">
        <f t="shared" si="6"/>
        <v> MSAI 35.106 </v>
      </c>
      <c r="B59" s="17" t="str">
        <f t="shared" si="7"/>
        <v>I</v>
      </c>
      <c r="C59" s="40">
        <f t="shared" si="8"/>
        <v>36692.37</v>
      </c>
      <c r="D59" s="14" t="str">
        <f t="shared" si="9"/>
        <v>vis</v>
      </c>
      <c r="E59" s="48">
        <f>VLOOKUP(C59,A!C$21:E$973,3,FALSE)</f>
        <v>-1246.0078398108787</v>
      </c>
      <c r="F59" s="17" t="s">
        <v>67</v>
      </c>
      <c r="G59" s="14" t="str">
        <f t="shared" si="10"/>
        <v>36692.37</v>
      </c>
      <c r="H59" s="40">
        <f t="shared" si="11"/>
        <v>-1246</v>
      </c>
      <c r="I59" s="49" t="s">
        <v>184</v>
      </c>
      <c r="J59" s="50" t="s">
        <v>185</v>
      </c>
      <c r="K59" s="49">
        <v>-1246</v>
      </c>
      <c r="L59" s="49" t="s">
        <v>186</v>
      </c>
      <c r="M59" s="50" t="s">
        <v>175</v>
      </c>
      <c r="N59" s="50"/>
      <c r="O59" s="51" t="s">
        <v>176</v>
      </c>
      <c r="P59" s="51" t="s">
        <v>177</v>
      </c>
    </row>
    <row r="60" spans="1:16" ht="12.75" customHeight="1" thickBot="1">
      <c r="A60" s="40" t="str">
        <f t="shared" si="6"/>
        <v> MSAI 35.106 </v>
      </c>
      <c r="B60" s="17" t="str">
        <f t="shared" si="7"/>
        <v>I</v>
      </c>
      <c r="C60" s="40">
        <f t="shared" si="8"/>
        <v>36714.39</v>
      </c>
      <c r="D60" s="14" t="str">
        <f t="shared" si="9"/>
        <v>vis</v>
      </c>
      <c r="E60" s="48">
        <f>VLOOKUP(C60,A!C$21:E$973,3,FALSE)</f>
        <v>-1243.0030247380062</v>
      </c>
      <c r="F60" s="17" t="s">
        <v>67</v>
      </c>
      <c r="G60" s="14" t="str">
        <f t="shared" si="10"/>
        <v>36714.39</v>
      </c>
      <c r="H60" s="40">
        <f t="shared" si="11"/>
        <v>-1243</v>
      </c>
      <c r="I60" s="49" t="s">
        <v>187</v>
      </c>
      <c r="J60" s="50" t="s">
        <v>188</v>
      </c>
      <c r="K60" s="49">
        <v>-1243</v>
      </c>
      <c r="L60" s="49" t="s">
        <v>189</v>
      </c>
      <c r="M60" s="50" t="s">
        <v>175</v>
      </c>
      <c r="N60" s="50"/>
      <c r="O60" s="51" t="s">
        <v>176</v>
      </c>
      <c r="P60" s="51" t="s">
        <v>177</v>
      </c>
    </row>
    <row r="61" spans="1:16" ht="12.75" customHeight="1" thickBot="1">
      <c r="A61" s="40" t="str">
        <f t="shared" si="6"/>
        <v>BAVM 23 </v>
      </c>
      <c r="B61" s="17" t="str">
        <f t="shared" si="7"/>
        <v>I</v>
      </c>
      <c r="C61" s="40">
        <f t="shared" si="8"/>
        <v>39257.264</v>
      </c>
      <c r="D61" s="14" t="str">
        <f t="shared" si="9"/>
        <v>vis</v>
      </c>
      <c r="E61" s="48">
        <f>VLOOKUP(C61,A!C$21:E$973,3,FALSE)</f>
        <v>-896.0063797054618</v>
      </c>
      <c r="F61" s="17" t="s">
        <v>67</v>
      </c>
      <c r="G61" s="14" t="str">
        <f t="shared" si="10"/>
        <v>39257.264</v>
      </c>
      <c r="H61" s="40">
        <f t="shared" si="11"/>
        <v>-896</v>
      </c>
      <c r="I61" s="49" t="s">
        <v>190</v>
      </c>
      <c r="J61" s="50" t="s">
        <v>191</v>
      </c>
      <c r="K61" s="49">
        <v>-896</v>
      </c>
      <c r="L61" s="49" t="s">
        <v>192</v>
      </c>
      <c r="M61" s="50" t="s">
        <v>73</v>
      </c>
      <c r="N61" s="50"/>
      <c r="O61" s="51" t="s">
        <v>193</v>
      </c>
      <c r="P61" s="52" t="s">
        <v>194</v>
      </c>
    </row>
    <row r="62" spans="1:16" ht="12.75" customHeight="1" thickBot="1">
      <c r="A62" s="40" t="str">
        <f t="shared" si="6"/>
        <v> AA 30.423 </v>
      </c>
      <c r="B62" s="17" t="str">
        <f t="shared" si="7"/>
        <v>II</v>
      </c>
      <c r="C62" s="40">
        <f t="shared" si="8"/>
        <v>41781.775</v>
      </c>
      <c r="D62" s="14" t="str">
        <f t="shared" si="9"/>
        <v>vis</v>
      </c>
      <c r="E62" s="48">
        <f>VLOOKUP(C62,A!C$21:E$973,3,FALSE)</f>
        <v>-551.5155211934978</v>
      </c>
      <c r="F62" s="17" t="s">
        <v>67</v>
      </c>
      <c r="G62" s="14" t="str">
        <f t="shared" si="10"/>
        <v>41781.775</v>
      </c>
      <c r="H62" s="40">
        <f t="shared" si="11"/>
        <v>-551.5</v>
      </c>
      <c r="I62" s="49" t="s">
        <v>200</v>
      </c>
      <c r="J62" s="50" t="s">
        <v>201</v>
      </c>
      <c r="K62" s="49">
        <v>-551.5</v>
      </c>
      <c r="L62" s="49" t="s">
        <v>202</v>
      </c>
      <c r="M62" s="50" t="s">
        <v>203</v>
      </c>
      <c r="N62" s="50" t="s">
        <v>204</v>
      </c>
      <c r="O62" s="51" t="s">
        <v>205</v>
      </c>
      <c r="P62" s="51" t="s">
        <v>82</v>
      </c>
    </row>
    <row r="63" spans="1:16" ht="12.75" customHeight="1" thickBot="1">
      <c r="A63" s="40" t="str">
        <f t="shared" si="6"/>
        <v> AJ 100.258 </v>
      </c>
      <c r="B63" s="17" t="str">
        <f t="shared" si="7"/>
        <v>I</v>
      </c>
      <c r="C63" s="40">
        <f t="shared" si="8"/>
        <v>41836.775</v>
      </c>
      <c r="D63" s="14" t="str">
        <f t="shared" si="9"/>
        <v>vis</v>
      </c>
      <c r="E63" s="48">
        <f>VLOOKUP(C63,A!C$21:E$973,3,FALSE)</f>
        <v>-544.0103064338242</v>
      </c>
      <c r="F63" s="17" t="s">
        <v>67</v>
      </c>
      <c r="G63" s="14" t="str">
        <f t="shared" si="10"/>
        <v>41836.775</v>
      </c>
      <c r="H63" s="40">
        <f t="shared" si="11"/>
        <v>-544</v>
      </c>
      <c r="I63" s="49" t="s">
        <v>206</v>
      </c>
      <c r="J63" s="50" t="s">
        <v>207</v>
      </c>
      <c r="K63" s="49">
        <v>-544</v>
      </c>
      <c r="L63" s="49" t="s">
        <v>208</v>
      </c>
      <c r="M63" s="50" t="s">
        <v>203</v>
      </c>
      <c r="N63" s="50" t="s">
        <v>204</v>
      </c>
      <c r="O63" s="51" t="s">
        <v>205</v>
      </c>
      <c r="P63" s="51" t="s">
        <v>209</v>
      </c>
    </row>
    <row r="64" spans="1:16" ht="12.75" customHeight="1" thickBot="1">
      <c r="A64" s="40" t="str">
        <f t="shared" si="6"/>
        <v>BAVM 171 </v>
      </c>
      <c r="B64" s="17" t="str">
        <f t="shared" si="7"/>
        <v>I</v>
      </c>
      <c r="C64" s="40">
        <f t="shared" si="8"/>
        <v>52792.45</v>
      </c>
      <c r="D64" s="14" t="str">
        <f t="shared" si="9"/>
        <v>vis</v>
      </c>
      <c r="E64" s="48">
        <f>VLOOKUP(C64,A!C$21:E$973,3,FALSE)</f>
        <v>950.9841246968235</v>
      </c>
      <c r="F64" s="17" t="s">
        <v>67</v>
      </c>
      <c r="G64" s="14" t="str">
        <f t="shared" si="10"/>
        <v>52792.45</v>
      </c>
      <c r="H64" s="40">
        <f t="shared" si="11"/>
        <v>951</v>
      </c>
      <c r="I64" s="49" t="s">
        <v>236</v>
      </c>
      <c r="J64" s="50" t="s">
        <v>237</v>
      </c>
      <c r="K64" s="49">
        <v>951</v>
      </c>
      <c r="L64" s="49" t="s">
        <v>238</v>
      </c>
      <c r="M64" s="50" t="s">
        <v>73</v>
      </c>
      <c r="N64" s="50"/>
      <c r="O64" s="51" t="s">
        <v>239</v>
      </c>
      <c r="P64" s="52" t="s">
        <v>240</v>
      </c>
    </row>
    <row r="65" spans="1:16" ht="12.75" customHeight="1" thickBot="1">
      <c r="A65" s="40" t="str">
        <f t="shared" si="6"/>
        <v>VSB 44 </v>
      </c>
      <c r="B65" s="17" t="str">
        <f t="shared" si="7"/>
        <v>I</v>
      </c>
      <c r="C65" s="40">
        <f t="shared" si="8"/>
        <v>53430.0773</v>
      </c>
      <c r="D65" s="14" t="str">
        <f t="shared" si="9"/>
        <v>vis</v>
      </c>
      <c r="E65" s="48">
        <f>VLOOKUP(C65,A!C$21:E$973,3,FALSE)</f>
        <v>1037.9937578446552</v>
      </c>
      <c r="F65" s="17" t="s">
        <v>67</v>
      </c>
      <c r="G65" s="14" t="str">
        <f t="shared" si="10"/>
        <v>53430.0773</v>
      </c>
      <c r="H65" s="40">
        <f t="shared" si="11"/>
        <v>1038</v>
      </c>
      <c r="I65" s="49" t="s">
        <v>245</v>
      </c>
      <c r="J65" s="50" t="s">
        <v>246</v>
      </c>
      <c r="K65" s="49">
        <v>1038</v>
      </c>
      <c r="L65" s="49" t="s">
        <v>247</v>
      </c>
      <c r="M65" s="50" t="s">
        <v>203</v>
      </c>
      <c r="N65" s="50" t="s">
        <v>204</v>
      </c>
      <c r="O65" s="51" t="s">
        <v>248</v>
      </c>
      <c r="P65" s="52" t="s">
        <v>249</v>
      </c>
    </row>
    <row r="66" spans="2:6" ht="12.75">
      <c r="B66" s="17"/>
      <c r="E66" s="48"/>
      <c r="F66" s="17"/>
    </row>
    <row r="67" spans="2:6" ht="12.75">
      <c r="B67" s="17"/>
      <c r="E67" s="48"/>
      <c r="F67" s="17"/>
    </row>
    <row r="68" spans="2:6" ht="12.75">
      <c r="B68" s="17"/>
      <c r="E68" s="48"/>
      <c r="F68" s="17"/>
    </row>
    <row r="69" spans="2:6" ht="12.75">
      <c r="B69" s="17"/>
      <c r="E69" s="48"/>
      <c r="F69" s="17"/>
    </row>
    <row r="70" spans="2:6" ht="12.75">
      <c r="B70" s="17"/>
      <c r="E70" s="48"/>
      <c r="F70" s="17"/>
    </row>
    <row r="71" spans="2:6" ht="12.75">
      <c r="B71" s="17"/>
      <c r="E71" s="48"/>
      <c r="F71" s="17"/>
    </row>
    <row r="72" spans="2:6" ht="12.75">
      <c r="B72" s="17"/>
      <c r="E72" s="48"/>
      <c r="F72" s="17"/>
    </row>
    <row r="73" spans="2:6" ht="12.75">
      <c r="B73" s="17"/>
      <c r="E73" s="48"/>
      <c r="F73" s="17"/>
    </row>
    <row r="74" spans="2:6" ht="12.75">
      <c r="B74" s="17"/>
      <c r="E74" s="48"/>
      <c r="F74" s="17"/>
    </row>
    <row r="75" spans="2:6" ht="12.75">
      <c r="B75" s="17"/>
      <c r="E75" s="48"/>
      <c r="F75" s="17"/>
    </row>
    <row r="76" spans="2:6" ht="12.75">
      <c r="B76" s="17"/>
      <c r="E76" s="48"/>
      <c r="F76" s="17"/>
    </row>
    <row r="77" spans="2:6" ht="12.75">
      <c r="B77" s="17"/>
      <c r="E77" s="48"/>
      <c r="F77" s="17"/>
    </row>
    <row r="78" spans="2:6" ht="12.75">
      <c r="B78" s="17"/>
      <c r="E78" s="48"/>
      <c r="F78" s="17"/>
    </row>
    <row r="79" spans="2:6" ht="12.75">
      <c r="B79" s="17"/>
      <c r="E79" s="48"/>
      <c r="F79" s="17"/>
    </row>
    <row r="80" spans="2:6" ht="12.75">
      <c r="B80" s="17"/>
      <c r="E80" s="48"/>
      <c r="F80" s="17"/>
    </row>
    <row r="81" spans="2:6" ht="12.75">
      <c r="B81" s="17"/>
      <c r="E81" s="48"/>
      <c r="F81" s="17"/>
    </row>
    <row r="82" spans="2:6" ht="12.75">
      <c r="B82" s="17"/>
      <c r="E82" s="48"/>
      <c r="F82" s="17"/>
    </row>
    <row r="83" spans="2:6" ht="12.75">
      <c r="B83" s="17"/>
      <c r="E83" s="48"/>
      <c r="F83" s="17"/>
    </row>
    <row r="84" spans="2:6" ht="12.75">
      <c r="B84" s="17"/>
      <c r="E84" s="48"/>
      <c r="F84" s="17"/>
    </row>
    <row r="85" spans="2:6" ht="12.75">
      <c r="B85" s="17"/>
      <c r="E85" s="48"/>
      <c r="F85" s="17"/>
    </row>
    <row r="86" spans="2:6" ht="12.75">
      <c r="B86" s="17"/>
      <c r="E86" s="48"/>
      <c r="F86" s="17"/>
    </row>
    <row r="87" spans="2:6" ht="12.75">
      <c r="B87" s="17"/>
      <c r="E87" s="48"/>
      <c r="F87" s="17"/>
    </row>
    <row r="88" spans="2:6" ht="12.75">
      <c r="B88" s="17"/>
      <c r="E88" s="48"/>
      <c r="F88" s="17"/>
    </row>
    <row r="89" spans="2:6" ht="12.75">
      <c r="B89" s="17"/>
      <c r="E89" s="48"/>
      <c r="F89" s="17"/>
    </row>
    <row r="90" spans="2:6" ht="12.75">
      <c r="B90" s="17"/>
      <c r="E90" s="48"/>
      <c r="F90" s="17"/>
    </row>
    <row r="91" spans="2:6" ht="12.75">
      <c r="B91" s="17"/>
      <c r="E91" s="48"/>
      <c r="F91" s="17"/>
    </row>
    <row r="92" spans="2:6" ht="12.75">
      <c r="B92" s="17"/>
      <c r="E92" s="48"/>
      <c r="F92" s="17"/>
    </row>
    <row r="93" spans="2:6" ht="12.75">
      <c r="B93" s="17"/>
      <c r="E93" s="48"/>
      <c r="F93" s="17"/>
    </row>
    <row r="94" spans="2:6" ht="12.75">
      <c r="B94" s="17"/>
      <c r="E94" s="48"/>
      <c r="F94" s="17"/>
    </row>
    <row r="95" spans="2:6" ht="12.75">
      <c r="B95" s="17"/>
      <c r="E95" s="48"/>
      <c r="F95" s="17"/>
    </row>
    <row r="96" spans="2:6" ht="12.75">
      <c r="B96" s="17"/>
      <c r="E96" s="48"/>
      <c r="F96" s="17"/>
    </row>
    <row r="97" spans="2:6" ht="12.75">
      <c r="B97" s="17"/>
      <c r="E97" s="48"/>
      <c r="F97" s="17"/>
    </row>
    <row r="98" spans="2:6" ht="12.75">
      <c r="B98" s="17"/>
      <c r="E98" s="48"/>
      <c r="F98" s="17"/>
    </row>
    <row r="99" spans="2:6" ht="12.75">
      <c r="B99" s="17"/>
      <c r="E99" s="48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  <row r="784" spans="2:6" ht="12.75">
      <c r="B784" s="17"/>
      <c r="F784" s="17"/>
    </row>
    <row r="785" spans="2:6" ht="12.75">
      <c r="B785" s="17"/>
      <c r="F785" s="17"/>
    </row>
    <row r="786" spans="2:6" ht="12.75">
      <c r="B786" s="17"/>
      <c r="F786" s="17"/>
    </row>
    <row r="787" spans="2:6" ht="12.75">
      <c r="B787" s="17"/>
      <c r="F787" s="17"/>
    </row>
    <row r="788" spans="2:6" ht="12.75">
      <c r="B788" s="17"/>
      <c r="F788" s="17"/>
    </row>
    <row r="789" spans="2:6" ht="12.75">
      <c r="B789" s="17"/>
      <c r="F789" s="17"/>
    </row>
    <row r="790" spans="2:6" ht="12.75">
      <c r="B790" s="17"/>
      <c r="F790" s="17"/>
    </row>
    <row r="791" spans="2:6" ht="12.75">
      <c r="B791" s="17"/>
      <c r="F791" s="17"/>
    </row>
    <row r="792" spans="2:6" ht="12.75">
      <c r="B792" s="17"/>
      <c r="F792" s="17"/>
    </row>
    <row r="793" spans="2:6" ht="12.75">
      <c r="B793" s="17"/>
      <c r="F793" s="17"/>
    </row>
    <row r="794" spans="2:6" ht="12.75">
      <c r="B794" s="17"/>
      <c r="F794" s="17"/>
    </row>
    <row r="795" spans="2:6" ht="12.75">
      <c r="B795" s="17"/>
      <c r="F795" s="17"/>
    </row>
    <row r="796" spans="2:6" ht="12.75">
      <c r="B796" s="17"/>
      <c r="F796" s="17"/>
    </row>
    <row r="797" spans="2:6" ht="12.75">
      <c r="B797" s="17"/>
      <c r="F797" s="17"/>
    </row>
    <row r="798" spans="2:6" ht="12.75">
      <c r="B798" s="17"/>
      <c r="F798" s="17"/>
    </row>
    <row r="799" spans="2:6" ht="12.75">
      <c r="B799" s="17"/>
      <c r="F799" s="17"/>
    </row>
    <row r="800" spans="2:6" ht="12.75">
      <c r="B800" s="17"/>
      <c r="F800" s="17"/>
    </row>
    <row r="801" spans="2:6" ht="12.75">
      <c r="B801" s="17"/>
      <c r="F801" s="17"/>
    </row>
    <row r="802" spans="2:6" ht="12.75">
      <c r="B802" s="17"/>
      <c r="F802" s="17"/>
    </row>
    <row r="803" spans="2:6" ht="12.75">
      <c r="B803" s="17"/>
      <c r="F803" s="17"/>
    </row>
    <row r="804" spans="2:6" ht="12.75">
      <c r="B804" s="17"/>
      <c r="F804" s="17"/>
    </row>
    <row r="805" spans="2:6" ht="12.75">
      <c r="B805" s="17"/>
      <c r="F805" s="17"/>
    </row>
    <row r="806" spans="2:6" ht="12.75">
      <c r="B806" s="17"/>
      <c r="F806" s="17"/>
    </row>
    <row r="807" spans="2:6" ht="12.75">
      <c r="B807" s="17"/>
      <c r="F807" s="17"/>
    </row>
    <row r="808" spans="2:6" ht="12.75">
      <c r="B808" s="17"/>
      <c r="F808" s="17"/>
    </row>
    <row r="809" spans="2:6" ht="12.75">
      <c r="B809" s="17"/>
      <c r="F809" s="17"/>
    </row>
    <row r="810" spans="2:6" ht="12.75">
      <c r="B810" s="17"/>
      <c r="F810" s="17"/>
    </row>
    <row r="811" spans="2:6" ht="12.75">
      <c r="B811" s="17"/>
      <c r="F811" s="17"/>
    </row>
    <row r="812" spans="2:6" ht="12.75">
      <c r="B812" s="17"/>
      <c r="F812" s="17"/>
    </row>
    <row r="813" spans="2:6" ht="12.75">
      <c r="B813" s="17"/>
      <c r="F813" s="17"/>
    </row>
    <row r="814" spans="2:6" ht="12.75">
      <c r="B814" s="17"/>
      <c r="F814" s="17"/>
    </row>
    <row r="815" spans="2:6" ht="12.75">
      <c r="B815" s="17"/>
      <c r="F815" s="17"/>
    </row>
    <row r="816" spans="2:6" ht="12.75">
      <c r="B816" s="17"/>
      <c r="F816" s="17"/>
    </row>
    <row r="817" spans="2:6" ht="12.75">
      <c r="B817" s="17"/>
      <c r="F817" s="17"/>
    </row>
    <row r="818" spans="2:6" ht="12.75">
      <c r="B818" s="17"/>
      <c r="F818" s="17"/>
    </row>
    <row r="819" spans="2:6" ht="12.75">
      <c r="B819" s="17"/>
      <c r="F819" s="17"/>
    </row>
    <row r="820" spans="2:6" ht="12.75">
      <c r="B820" s="17"/>
      <c r="F820" s="17"/>
    </row>
    <row r="821" spans="2:6" ht="12.75">
      <c r="B821" s="17"/>
      <c r="F821" s="17"/>
    </row>
    <row r="822" spans="2:6" ht="12.75">
      <c r="B822" s="17"/>
      <c r="F822" s="17"/>
    </row>
    <row r="823" spans="2:6" ht="12.75">
      <c r="B823" s="17"/>
      <c r="F823" s="17"/>
    </row>
    <row r="824" spans="2:6" ht="12.75">
      <c r="B824" s="17"/>
      <c r="F824" s="17"/>
    </row>
    <row r="825" spans="2:6" ht="12.75">
      <c r="B825" s="17"/>
      <c r="F825" s="17"/>
    </row>
    <row r="826" spans="2:6" ht="12.75">
      <c r="B826" s="17"/>
      <c r="F826" s="17"/>
    </row>
    <row r="827" spans="2:6" ht="12.75">
      <c r="B827" s="17"/>
      <c r="F827" s="17"/>
    </row>
    <row r="828" spans="2:6" ht="12.75">
      <c r="B828" s="17"/>
      <c r="F828" s="17"/>
    </row>
    <row r="829" spans="2:6" ht="12.75">
      <c r="B829" s="17"/>
      <c r="F829" s="17"/>
    </row>
    <row r="830" spans="2:6" ht="12.75">
      <c r="B830" s="17"/>
      <c r="F830" s="17"/>
    </row>
    <row r="831" spans="2:6" ht="12.75">
      <c r="B831" s="17"/>
      <c r="F831" s="17"/>
    </row>
    <row r="832" spans="2:6" ht="12.75">
      <c r="B832" s="17"/>
      <c r="F832" s="17"/>
    </row>
    <row r="833" spans="2:6" ht="12.75">
      <c r="B833" s="17"/>
      <c r="F833" s="17"/>
    </row>
    <row r="834" spans="2:6" ht="12.75">
      <c r="B834" s="17"/>
      <c r="F834" s="17"/>
    </row>
    <row r="835" spans="2:6" ht="12.75">
      <c r="B835" s="17"/>
      <c r="F835" s="17"/>
    </row>
    <row r="836" spans="2:6" ht="12.75">
      <c r="B836" s="17"/>
      <c r="F836" s="17"/>
    </row>
    <row r="837" spans="2:6" ht="12.75">
      <c r="B837" s="17"/>
      <c r="F837" s="17"/>
    </row>
    <row r="838" spans="2:6" ht="12.75">
      <c r="B838" s="17"/>
      <c r="F838" s="17"/>
    </row>
    <row r="839" spans="2:6" ht="12.75">
      <c r="B839" s="17"/>
      <c r="F839" s="17"/>
    </row>
    <row r="840" spans="2:6" ht="12.75">
      <c r="B840" s="17"/>
      <c r="F840" s="17"/>
    </row>
    <row r="841" spans="2:6" ht="12.75">
      <c r="B841" s="17"/>
      <c r="F841" s="17"/>
    </row>
    <row r="842" spans="2:6" ht="12.75">
      <c r="B842" s="17"/>
      <c r="F842" s="17"/>
    </row>
    <row r="843" spans="2:6" ht="12.75">
      <c r="B843" s="17"/>
      <c r="F843" s="17"/>
    </row>
    <row r="844" spans="2:6" ht="12.75">
      <c r="B844" s="17"/>
      <c r="F844" s="17"/>
    </row>
    <row r="845" spans="2:6" ht="12.75">
      <c r="B845" s="17"/>
      <c r="F845" s="17"/>
    </row>
    <row r="846" spans="2:6" ht="12.75">
      <c r="B846" s="17"/>
      <c r="F846" s="17"/>
    </row>
    <row r="847" spans="2:6" ht="12.75">
      <c r="B847" s="17"/>
      <c r="F847" s="17"/>
    </row>
    <row r="848" spans="2:6" ht="12.75">
      <c r="B848" s="17"/>
      <c r="F848" s="17"/>
    </row>
    <row r="849" spans="2:6" ht="12.75">
      <c r="B849" s="17"/>
      <c r="F849" s="17"/>
    </row>
    <row r="850" spans="2:6" ht="12.75">
      <c r="B850" s="17"/>
      <c r="F850" s="17"/>
    </row>
    <row r="851" spans="2:6" ht="12.75">
      <c r="B851" s="17"/>
      <c r="F851" s="17"/>
    </row>
    <row r="852" spans="2:6" ht="12.75">
      <c r="B852" s="17"/>
      <c r="F852" s="17"/>
    </row>
    <row r="853" spans="2:6" ht="12.75">
      <c r="B853" s="17"/>
      <c r="F853" s="17"/>
    </row>
    <row r="854" spans="2:6" ht="12.75">
      <c r="B854" s="17"/>
      <c r="F854" s="17"/>
    </row>
    <row r="855" spans="2:6" ht="12.75">
      <c r="B855" s="17"/>
      <c r="F855" s="17"/>
    </row>
    <row r="856" spans="2:6" ht="12.75">
      <c r="B856" s="17"/>
      <c r="F856" s="17"/>
    </row>
    <row r="857" spans="2:6" ht="12.75">
      <c r="B857" s="17"/>
      <c r="F857" s="17"/>
    </row>
    <row r="858" spans="2:6" ht="12.75">
      <c r="B858" s="17"/>
      <c r="F858" s="17"/>
    </row>
    <row r="859" spans="2:6" ht="12.75">
      <c r="B859" s="17"/>
      <c r="F859" s="17"/>
    </row>
    <row r="860" spans="2:6" ht="12.75">
      <c r="B860" s="17"/>
      <c r="F860" s="17"/>
    </row>
    <row r="861" spans="2:6" ht="12.75">
      <c r="B861" s="17"/>
      <c r="F861" s="17"/>
    </row>
    <row r="862" spans="2:6" ht="12.75">
      <c r="B862" s="17"/>
      <c r="F862" s="17"/>
    </row>
    <row r="863" spans="2:6" ht="12.75">
      <c r="B863" s="17"/>
      <c r="F863" s="17"/>
    </row>
    <row r="864" spans="2:6" ht="12.75">
      <c r="B864" s="17"/>
      <c r="F864" s="17"/>
    </row>
    <row r="865" spans="2:6" ht="12.75">
      <c r="B865" s="17"/>
      <c r="F865" s="17"/>
    </row>
    <row r="866" spans="2:6" ht="12.75">
      <c r="B866" s="17"/>
      <c r="F866" s="17"/>
    </row>
    <row r="867" spans="2:6" ht="12.75">
      <c r="B867" s="17"/>
      <c r="F867" s="17"/>
    </row>
    <row r="868" spans="2:6" ht="12.75">
      <c r="B868" s="17"/>
      <c r="F868" s="17"/>
    </row>
    <row r="869" spans="2:6" ht="12.75">
      <c r="B869" s="17"/>
      <c r="F869" s="17"/>
    </row>
    <row r="870" spans="2:6" ht="12.75">
      <c r="B870" s="17"/>
      <c r="F870" s="17"/>
    </row>
    <row r="871" spans="2:6" ht="12.75">
      <c r="B871" s="17"/>
      <c r="F871" s="17"/>
    </row>
    <row r="872" spans="2:6" ht="12.75">
      <c r="B872" s="17"/>
      <c r="F872" s="17"/>
    </row>
    <row r="873" spans="2:6" ht="12.75">
      <c r="B873" s="17"/>
      <c r="F873" s="17"/>
    </row>
    <row r="874" spans="2:6" ht="12.75">
      <c r="B874" s="17"/>
      <c r="F874" s="17"/>
    </row>
    <row r="875" spans="2:6" ht="12.75">
      <c r="B875" s="17"/>
      <c r="F875" s="17"/>
    </row>
    <row r="876" spans="2:6" ht="12.75">
      <c r="B876" s="17"/>
      <c r="F876" s="17"/>
    </row>
    <row r="877" spans="2:6" ht="12.75">
      <c r="B877" s="17"/>
      <c r="F877" s="17"/>
    </row>
    <row r="878" spans="2:6" ht="12.75">
      <c r="B878" s="17"/>
      <c r="F878" s="17"/>
    </row>
    <row r="879" spans="2:6" ht="12.75">
      <c r="B879" s="17"/>
      <c r="F879" s="17"/>
    </row>
    <row r="880" spans="2:6" ht="12.75">
      <c r="B880" s="17"/>
      <c r="F880" s="17"/>
    </row>
    <row r="881" spans="2:6" ht="12.75">
      <c r="B881" s="17"/>
      <c r="F881" s="17"/>
    </row>
    <row r="882" spans="2:6" ht="12.75">
      <c r="B882" s="17"/>
      <c r="F882" s="17"/>
    </row>
    <row r="883" spans="2:6" ht="12.75">
      <c r="B883" s="17"/>
      <c r="F883" s="17"/>
    </row>
    <row r="884" spans="2:6" ht="12.75">
      <c r="B884" s="17"/>
      <c r="F884" s="17"/>
    </row>
    <row r="885" spans="2:6" ht="12.75">
      <c r="B885" s="17"/>
      <c r="F885" s="17"/>
    </row>
    <row r="886" spans="2:6" ht="12.75">
      <c r="B886" s="17"/>
      <c r="F886" s="17"/>
    </row>
    <row r="887" spans="2:6" ht="12.75">
      <c r="B887" s="17"/>
      <c r="F887" s="17"/>
    </row>
  </sheetData>
  <sheetProtection/>
  <hyperlinks>
    <hyperlink ref="P61" r:id="rId1" display="http://www.bav-astro.de/sfs/BAVM_link.php?BAVMnr=23"/>
    <hyperlink ref="P11" r:id="rId2" display="http://www.konkoly.hu/cgi-bin/IBVS?328"/>
    <hyperlink ref="P64" r:id="rId3" display="http://www.bav-astro.de/sfs/BAVM_link.php?BAVMnr=171"/>
    <hyperlink ref="P20" r:id="rId4" display="http://var.astro.cz/oejv/issues/oejv0028.pdf"/>
    <hyperlink ref="P65" r:id="rId5" display="http://vsolj.cetus-net.org/no44.pdf"/>
    <hyperlink ref="P21" r:id="rId6" display="http://www.bav-astro.de/sfs/BAVM_link.php?BAVMnr=220"/>
    <hyperlink ref="P22" r:id="rId7" display="http://www.bav-astro.de/sfs/BAVM_link.php?BAVMnr=228"/>
    <hyperlink ref="P23" r:id="rId8" display="http://www.bav-astro.de/sfs/BAVM_link.php?BAVMnr=228"/>
    <hyperlink ref="P24" r:id="rId9" display="http://var.astro.cz/oejv/issues/oejv0160.pdf"/>
    <hyperlink ref="P16" r:id="rId10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