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<sst xmlns="http://schemas.openxmlformats.org/spreadsheetml/2006/main" count="58" uniqueCount="50">
  <si>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</si>
  <si>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</si>
  <si>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</si>
  <si>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</si>
  <si>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</si>
  <si>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</si>
  <si>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</si>
  <si>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</si>
  <si>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</si>
  <si>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</si>
  <si>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</si>
  <si>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</si>
  <si>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</si>
  <si>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</si>
  <si>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</si>
  <si>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</si>
  <si>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</si>
  <si>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</si>
  <si>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</si>
  <si>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</si>
  <si>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</si>
  <si>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</si>
  <si>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</si>
  <si>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</si>
  <si>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</si>
  <si>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</si>
  <si>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</si>
  <si>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</si>
  <si>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</si>
  <si>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</si>
  <si>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</si>
  <si>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</si>
  <si>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</si>
  <si>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</si>
  <si>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</si>
  <si>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</si>
  <si>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</si>
  <si>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</si>
  <si>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</si>
  <si>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</si>
  <si>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</si>
  <si>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</si>
  <si>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V0356 UMa / GSC 3469-0229</t>
  </si>
  <si>
    <t>EA</t>
  </si>
  <si>
    <t>IBVS 6029</t>
  </si>
  <si>
    <t>I</t>
  </si>
  <si>
    <t>IBVS 6048</t>
  </si>
  <si>
    <t>OEJV 0168</t>
  </si>
  <si>
    <t>OEJV</t>
  </si>
  <si>
    <t>JAVSO 49, 106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</si>
</sst>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V0356 UMa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0.0007</c:v>
                  </c:pt>
                  <c:pt idx="4">
                    <c:v>5.3E-05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9779459"/>
        <c:axId val="1144220"/>
      </c:scatterChart>
      <c:valAx>
        <c:axId val="59779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220"/>
        <c:crosses val="autoZero"/>
        <c:crossBetween val="midCat"/>
        <c:dispUnits/>
      </c:valAx>
      <c:valAx>
        <c:axId val="114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94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05"/>
          <c:y val="0.93375"/>
          <c:w val="0.76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4" ht="12.75">
      <c r="A2" t="s">
        <v>23</v>
      </c>
      <c r="B2" t="s">
        <v>43</v>
      </c>
      <c r="C2" s="3"/>
      <c r="D2" s="3"/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51413.624</v>
      </c>
      <c r="D7" s="30" t="s">
        <v>41</v>
      </c>
    </row>
    <row r="8" spans="1:4" ht="12.75">
      <c r="A8" t="s">
        <v>3</v>
      </c>
      <c r="C8" s="8">
        <v>0.544755</v>
      </c>
      <c r="D8" s="30" t="s">
        <v>41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-0.0037597980890988693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-4.340110064823749E-08</v>
      </c>
      <c r="D12" s="3"/>
      <c r="E12" s="10"/>
    </row>
    <row r="13" spans="1:5" ht="12.75">
      <c r="A13" s="10" t="s">
        <v>18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59907.75275925926</v>
      </c>
    </row>
    <row r="15" spans="1:5" ht="12.75">
      <c r="A15" s="12" t="s">
        <v>17</v>
      </c>
      <c r="B15" s="10"/>
      <c r="C15" s="13">
        <f>(C7+C11)+(C8+C12)*INT(MAX(F21:F3533))</f>
        <v>58224.69146255795</v>
      </c>
      <c r="D15" s="14" t="s">
        <v>38</v>
      </c>
      <c r="E15" s="15">
        <f>ROUND(2*(E14-$C$7)/$C$8,0)/2+E13</f>
        <v>15593.5</v>
      </c>
    </row>
    <row r="16" spans="1:5" ht="12.75">
      <c r="A16" s="16" t="s">
        <v>4</v>
      </c>
      <c r="B16" s="10"/>
      <c r="C16" s="17">
        <f>+C8+C12</f>
        <v>0.5447549565988994</v>
      </c>
      <c r="D16" s="14" t="s">
        <v>39</v>
      </c>
      <c r="E16" s="24">
        <f>ROUND(2*(E14-$C$15)/$C$16,0)/2+E13</f>
        <v>3090.5</v>
      </c>
    </row>
    <row r="17" spans="1:5" ht="13.5" thickBot="1">
      <c r="A17" s="14" t="s">
        <v>29</v>
      </c>
      <c r="B17" s="10"/>
      <c r="C17" s="10">
        <f>COUNT(C21:C2191)</f>
        <v>5</v>
      </c>
      <c r="D17" s="14" t="s">
        <v>33</v>
      </c>
      <c r="E17" s="18">
        <f>+$C$15+$C$16*E16-15018.5-$C$9/24</f>
        <v>44890.15248926019</v>
      </c>
    </row>
    <row r="18" spans="1:5" ht="14.25" thickBot="1" thickTop="1">
      <c r="A18" s="16" t="s">
        <v>5</v>
      </c>
      <c r="B18" s="10"/>
      <c r="C18" s="19">
        <f>+C15</f>
        <v>58224.69146255795</v>
      </c>
      <c r="D18" s="20">
        <f>+C16</f>
        <v>0.5447549565988994</v>
      </c>
      <c r="E18" s="21" t="s">
        <v>34</v>
      </c>
    </row>
    <row r="19" spans="1:5" ht="13.5" thickTop="1">
      <c r="A19" s="25" t="s">
        <v>35</v>
      </c>
      <c r="E19" s="26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28</v>
      </c>
      <c r="J20" s="7" t="s">
        <v>48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7" t="s">
        <v>36</v>
      </c>
    </row>
    <row r="21" spans="1:17" ht="12.75">
      <c r="A21" t="s">
        <v>41</v>
      </c>
      <c r="C21" s="8">
        <f>C7</f>
        <v>51413.624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-0.0037597980890988693</v>
      </c>
      <c r="Q21" s="2">
        <f>+C21-15018.5</f>
        <v>36395.124</v>
      </c>
    </row>
    <row r="22" spans="1:17" ht="12.75">
      <c r="A22" s="31" t="s">
        <v>44</v>
      </c>
      <c r="B22" s="32" t="s">
        <v>45</v>
      </c>
      <c r="C22" s="31">
        <v>56011.8988</v>
      </c>
      <c r="D22" s="31">
        <v>0.0004</v>
      </c>
      <c r="E22">
        <f>+(C22-C$7)/C$8</f>
        <v>8440.996044093215</v>
      </c>
      <c r="F22">
        <f>ROUND(2*E22,0)/2</f>
        <v>8441</v>
      </c>
      <c r="G22">
        <f>+C22-(C$7+F22*C$8)</f>
        <v>-0.0021550000019487925</v>
      </c>
      <c r="I22">
        <f>+G22</f>
        <v>-0.0021550000019487925</v>
      </c>
      <c r="O22">
        <f>+C$11+C$12*$F22</f>
        <v>-0.004126146779670642</v>
      </c>
      <c r="Q22" s="2">
        <f>+C22-15018.5</f>
        <v>40993.3988</v>
      </c>
    </row>
    <row r="23" spans="1:17" ht="12.75">
      <c r="A23" s="33" t="s">
        <v>46</v>
      </c>
      <c r="B23" s="34" t="s">
        <v>45</v>
      </c>
      <c r="C23" s="35">
        <v>56008.628</v>
      </c>
      <c r="D23" s="35">
        <v>0.0008</v>
      </c>
      <c r="E23">
        <f>+(C23-C$7)/C$8</f>
        <v>8434.991877082346</v>
      </c>
      <c r="F23">
        <f>ROUND(2*E23,0)/2</f>
        <v>8435</v>
      </c>
      <c r="G23">
        <f>+C23-(C$7+F23*C$8)</f>
        <v>-0.004425000006449409</v>
      </c>
      <c r="I23">
        <f>+G23</f>
        <v>-0.004425000006449409</v>
      </c>
      <c r="O23">
        <f>+C$11+C$12*$F23</f>
        <v>-0.0041258863730667525</v>
      </c>
      <c r="Q23" s="2">
        <f>+C23-15018.5</f>
        <v>40990.128</v>
      </c>
    </row>
    <row r="24" spans="1:17" ht="12.75">
      <c r="A24" s="36" t="s">
        <v>47</v>
      </c>
      <c r="B24" s="37" t="s">
        <v>45</v>
      </c>
      <c r="C24" s="38">
        <v>56719.53106</v>
      </c>
      <c r="D24" s="36">
        <v>0.0007</v>
      </c>
      <c r="E24">
        <f>+(C24-C$7)/C$8</f>
        <v>9739.987811034314</v>
      </c>
      <c r="F24">
        <f>ROUND(2*E24,0)/2</f>
        <v>9740</v>
      </c>
      <c r="G24">
        <f>+C24-(C$7+F24*C$8)</f>
        <v>-0.006639999999606516</v>
      </c>
      <c r="J24">
        <f>+G24</f>
        <v>-0.006639999999606516</v>
      </c>
      <c r="O24">
        <f>+C$11+C$12*$F24</f>
        <v>-0.004182524809412703</v>
      </c>
      <c r="Q24" s="2">
        <f>+C24-15018.5</f>
        <v>41701.03106</v>
      </c>
    </row>
    <row r="25" spans="1:17" ht="12.75">
      <c r="A25" s="39" t="s">
        <v>49</v>
      </c>
      <c r="B25" s="34" t="s">
        <v>45</v>
      </c>
      <c r="C25" s="35">
        <v>58224.692248</v>
      </c>
      <c r="D25" s="35">
        <v>5.3E-05</v>
      </c>
      <c r="E25">
        <f>+(C25-C$7)/C$8</f>
        <v>12502.993543886694</v>
      </c>
      <c r="F25">
        <f>ROUND(2*E25,0)/2</f>
        <v>12503</v>
      </c>
      <c r="G25">
        <f>+C25-(C$7+F25*C$8)</f>
        <v>-0.0035170000046491623</v>
      </c>
      <c r="J25">
        <f>+G25</f>
        <v>-0.0035170000046491623</v>
      </c>
      <c r="O25">
        <f>+C$11+C$12*$F25</f>
        <v>-0.004302442050503783</v>
      </c>
      <c r="Q25" s="2">
        <f>+C25-15018.5</f>
        <v>43206.192248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2022-11-24T05:03:58Z</dcterms:modified>
  <cp:category/>
  <cp:version/>
  <cp:contentType/>
  <cp:contentStatus/>
</cp:coreProperties>
</file>