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370" windowHeight="14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<sst xmlns="http://schemas.openxmlformats.org/spreadsheetml/2006/main" count="68" uniqueCount="52">
  <si>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</si>
  <si>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</si>
  <si>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</si>
  <si>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</si>
  <si>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</si>
  <si>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</si>
  <si>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</si>
  <si>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</si>
  <si>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</si>
  <si>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</si>
  <si>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</si>
  <si>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</si>
  <si>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</si>
  <si>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</si>
  <si>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</si>
  <si>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</si>
  <si>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</si>
  <si>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</si>
  <si>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</si>
  <si>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</si>
  <si>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</si>
  <si>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</si>
  <si>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</si>
  <si>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</si>
  <si>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</si>
  <si>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</si>
  <si>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</si>
  <si>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</si>
  <si>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</si>
  <si>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</si>
  <si>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</si>
  <si>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</si>
  <si>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</si>
  <si>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</si>
  <si>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</si>
  <si>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</si>
  <si>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</si>
  <si>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</si>
  <si>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</si>
  <si>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</si>
  <si>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</si>
  <si>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V0365 UMa</t>
  </si>
  <si>
    <t>2017K</t>
  </si>
  <si>
    <t>G3855-1112</t>
  </si>
  <si>
    <t xml:space="preserve">EW        </t>
  </si>
  <si>
    <t>pr_6</t>
  </si>
  <si>
    <t xml:space="preserve">         </t>
  </si>
  <si>
    <t>GCVS</t>
  </si>
  <si>
    <t>V0365 UMa / GSC 3855-1112</t>
  </si>
  <si>
    <t>I</t>
  </si>
  <si>
    <t>OEJV 0179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</si>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</sst>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29" fillId="0" borderId="0" xfId="61" applyFont="1">
      <alignment/>
      <protection/>
    </xf>
    <xf numFmtId="0" fontId="29" fillId="0" borderId="0" xfId="61" applyFont="1" applyAlignment="1">
      <alignment horizontal="center"/>
      <protection/>
    </xf>
    <xf numFmtId="0" fontId="29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V0365 UMa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0.0001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0.0001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0.0001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0.0001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0.0001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0.0001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0.0001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0.0001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0.0001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0.0001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0.0001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0.0001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0.0001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0.0001</c:v>
                  </c:pt>
                  <c:pt idx="6">
                    <c:v>0.0004</c:v>
                  </c:pt>
                  <c:pt idx="7">
                    <c:v>0.0006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2693517"/>
        <c:axId val="4479606"/>
      </c:scatterChart>
      <c:valAx>
        <c:axId val="52693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606"/>
        <c:crosses val="autoZero"/>
        <c:crossBetween val="midCat"/>
        <c:dispUnits/>
      </c:valAx>
      <c:valAx>
        <c:axId val="4479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35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48</v>
      </c>
      <c r="F1" s="34" t="s">
        <v>41</v>
      </c>
      <c r="G1" s="30" t="s">
        <v>42</v>
      </c>
      <c r="H1" s="35"/>
      <c r="I1" s="36" t="s">
        <v>43</v>
      </c>
      <c r="J1" s="37" t="s">
        <v>41</v>
      </c>
      <c r="K1" s="38">
        <v>14.1127</v>
      </c>
      <c r="L1" s="38">
        <v>55.10051</v>
      </c>
      <c r="M1" s="39">
        <v>51413.875</v>
      </c>
      <c r="N1" s="39">
        <v>0.38119</v>
      </c>
      <c r="O1" s="40" t="s">
        <v>44</v>
      </c>
      <c r="P1" s="40">
        <v>12.85</v>
      </c>
      <c r="Q1" s="40">
        <v>13.15</v>
      </c>
      <c r="R1" s="41" t="s">
        <v>45</v>
      </c>
      <c r="S1" s="42" t="s">
        <v>46</v>
      </c>
    </row>
    <row r="2" spans="1:4" ht="12.75">
      <c r="A2" t="s">
        <v>23</v>
      </c>
      <c r="B2" t="s">
        <v>44</v>
      </c>
      <c r="C2" s="29"/>
      <c r="D2" s="3"/>
    </row>
    <row r="3" ht="13.5" thickBot="1"/>
    <row r="4" spans="1:4" ht="14.25" thickBot="1" thickTop="1">
      <c r="A4" s="5" t="s">
        <v>0</v>
      </c>
      <c r="C4" s="26">
        <v>51413.875</v>
      </c>
      <c r="D4" s="27">
        <v>0.38119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51413.875</v>
      </c>
      <c r="D7" s="28" t="s">
        <v>47</v>
      </c>
    </row>
    <row r="8" spans="1:4" ht="12.75">
      <c r="A8" t="s">
        <v>3</v>
      </c>
      <c r="C8" s="8">
        <v>0.38119</v>
      </c>
      <c r="D8" s="28" t="s">
        <v>47</v>
      </c>
    </row>
    <row r="9" spans="1:4" ht="12.75">
      <c r="A9" s="24" t="s">
        <v>32</v>
      </c>
      <c r="B9" s="33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-7.344747427310422E-06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-1.3545028535928597E-06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57483.54179490632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0.38118864549714637</v>
      </c>
      <c r="E16" s="14" t="s">
        <v>30</v>
      </c>
      <c r="F16" s="32">
        <f ca="1">NOW()+15018.5+$C$5/24</f>
        <v>59907.75379571759</v>
      </c>
    </row>
    <row r="17" spans="1:6" ht="13.5" thickBot="1">
      <c r="A17" s="14" t="s">
        <v>27</v>
      </c>
      <c r="B17" s="10"/>
      <c r="C17" s="10">
        <f>COUNT(C21:C2191)</f>
        <v>8</v>
      </c>
      <c r="E17" s="14" t="s">
        <v>35</v>
      </c>
      <c r="F17" s="15">
        <f>ROUND(2*(F16-$C$7)/$C$8,0)/2+F15</f>
        <v>22283.5</v>
      </c>
    </row>
    <row r="18" spans="1:6" ht="14.25" thickBot="1" thickTop="1">
      <c r="A18" s="16" t="s">
        <v>5</v>
      </c>
      <c r="B18" s="10"/>
      <c r="C18" s="19">
        <f>+C15</f>
        <v>57483.54179490632</v>
      </c>
      <c r="D18" s="20">
        <f>+C16</f>
        <v>0.38118864549714637</v>
      </c>
      <c r="E18" s="14" t="s">
        <v>36</v>
      </c>
      <c r="F18" s="23">
        <f>ROUND(2*(F16-$C$15)/$C$16,0)/2+F15</f>
        <v>6360.5</v>
      </c>
    </row>
    <row r="19" spans="5:6" ht="13.5" thickTop="1">
      <c r="E19" s="14" t="s">
        <v>31</v>
      </c>
      <c r="F19" s="18">
        <f>+$C$15+$C$16*F18-15018.5-$C$5/24</f>
        <v>44889.98800792426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47</v>
      </c>
      <c r="C21" s="8">
        <v>51413.875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-7.344747427310422E-06</v>
      </c>
      <c r="Q21" s="2">
        <f>+C21-15018.5</f>
        <v>36395.375</v>
      </c>
    </row>
    <row r="22" spans="1:17" ht="12.75">
      <c r="A22" s="43" t="s">
        <v>50</v>
      </c>
      <c r="B22" s="44" t="s">
        <v>49</v>
      </c>
      <c r="C22" s="45">
        <v>57474.38791</v>
      </c>
      <c r="D22" s="45">
        <v>0.0003</v>
      </c>
      <c r="E22">
        <f aca="true" t="shared" si="0" ref="E22:E28">+(C22-C$7)/C$8</f>
        <v>15898.929431517086</v>
      </c>
      <c r="F22">
        <f aca="true" t="shared" si="1" ref="F22:F28">ROUND(2*E22,0)/2</f>
        <v>15899</v>
      </c>
      <c r="G22">
        <f aca="true" t="shared" si="2" ref="G22:G28">+C22-(C$7+F22*C$8)</f>
        <v>-0.026900000004388858</v>
      </c>
      <c r="K22">
        <f aca="true" t="shared" si="3" ref="K22:K28">+G22</f>
        <v>-0.026900000004388858</v>
      </c>
      <c r="O22">
        <f aca="true" t="shared" si="4" ref="O22:O28">+C$11+C$12*$F22</f>
        <v>-0.021542585616700187</v>
      </c>
      <c r="Q22" s="2">
        <f aca="true" t="shared" si="5" ref="Q22:Q28">+C22-15018.5</f>
        <v>42455.88791</v>
      </c>
    </row>
    <row r="23" spans="1:17" ht="12.75">
      <c r="A23" s="43" t="s">
        <v>50</v>
      </c>
      <c r="B23" s="44" t="s">
        <v>51</v>
      </c>
      <c r="C23" s="45">
        <v>57474.5833</v>
      </c>
      <c r="D23" s="45">
        <v>0.0002</v>
      </c>
      <c r="E23">
        <f t="shared" si="0"/>
        <v>15899.44201054592</v>
      </c>
      <c r="F23">
        <f t="shared" si="1"/>
        <v>15899.5</v>
      </c>
      <c r="G23">
        <f t="shared" si="2"/>
        <v>-0.022105000003648456</v>
      </c>
      <c r="K23">
        <f t="shared" si="3"/>
        <v>-0.022105000003648456</v>
      </c>
      <c r="O23">
        <f t="shared" si="4"/>
        <v>-0.021543262868126984</v>
      </c>
      <c r="Q23" s="2">
        <f t="shared" si="5"/>
        <v>42456.0833</v>
      </c>
    </row>
    <row r="24" spans="1:17" ht="12.75">
      <c r="A24" s="43" t="s">
        <v>50</v>
      </c>
      <c r="B24" s="44" t="s">
        <v>51</v>
      </c>
      <c r="C24" s="45">
        <v>57474.58413</v>
      </c>
      <c r="D24" s="45">
        <v>0.0004</v>
      </c>
      <c r="E24">
        <f t="shared" si="0"/>
        <v>15899.444187937783</v>
      </c>
      <c r="F24">
        <f t="shared" si="1"/>
        <v>15899.5</v>
      </c>
      <c r="G24">
        <f t="shared" si="2"/>
        <v>-0.021274999999150168</v>
      </c>
      <c r="K24">
        <f t="shared" si="3"/>
        <v>-0.021274999999150168</v>
      </c>
      <c r="O24">
        <f t="shared" si="4"/>
        <v>-0.021543262868126984</v>
      </c>
      <c r="Q24" s="2">
        <f t="shared" si="5"/>
        <v>42456.08413</v>
      </c>
    </row>
    <row r="25" spans="1:17" ht="12.75">
      <c r="A25" s="43" t="s">
        <v>50</v>
      </c>
      <c r="B25" s="44" t="s">
        <v>51</v>
      </c>
      <c r="C25" s="45">
        <v>57474.58465</v>
      </c>
      <c r="D25" s="45">
        <v>0.0005</v>
      </c>
      <c r="E25">
        <f t="shared" si="0"/>
        <v>15899.44555208688</v>
      </c>
      <c r="F25">
        <f t="shared" si="1"/>
        <v>15899.5</v>
      </c>
      <c r="G25">
        <f t="shared" si="2"/>
        <v>-0.020755000005010515</v>
      </c>
      <c r="K25">
        <f t="shared" si="3"/>
        <v>-0.020755000005010515</v>
      </c>
      <c r="O25">
        <f t="shared" si="4"/>
        <v>-0.021543262868126984</v>
      </c>
      <c r="Q25" s="2">
        <f t="shared" si="5"/>
        <v>42456.08465</v>
      </c>
    </row>
    <row r="26" spans="1:17" ht="12.75">
      <c r="A26" s="43" t="s">
        <v>50</v>
      </c>
      <c r="B26" s="44" t="s">
        <v>49</v>
      </c>
      <c r="C26" s="45">
        <v>57483.54266</v>
      </c>
      <c r="D26" s="45">
        <v>0.0001</v>
      </c>
      <c r="E26">
        <f t="shared" si="0"/>
        <v>15922.94567013825</v>
      </c>
      <c r="F26">
        <f t="shared" si="1"/>
        <v>15923</v>
      </c>
      <c r="G26">
        <f t="shared" si="2"/>
        <v>-0.02071000000432832</v>
      </c>
      <c r="K26">
        <f t="shared" si="3"/>
        <v>-0.02071000000432832</v>
      </c>
      <c r="O26">
        <f t="shared" si="4"/>
        <v>-0.021575093685186415</v>
      </c>
      <c r="Q26" s="2">
        <f t="shared" si="5"/>
        <v>42465.04266</v>
      </c>
    </row>
    <row r="27" spans="1:17" ht="12.75">
      <c r="A27" s="43" t="s">
        <v>50</v>
      </c>
      <c r="B27" s="44" t="s">
        <v>49</v>
      </c>
      <c r="C27" s="45">
        <v>57483.54345</v>
      </c>
      <c r="D27" s="45">
        <v>0.0004</v>
      </c>
      <c r="E27">
        <f t="shared" si="0"/>
        <v>15922.94774259555</v>
      </c>
      <c r="F27">
        <f t="shared" si="1"/>
        <v>15923</v>
      </c>
      <c r="G27">
        <f t="shared" si="2"/>
        <v>-0.019920000006095506</v>
      </c>
      <c r="K27">
        <f t="shared" si="3"/>
        <v>-0.019920000006095506</v>
      </c>
      <c r="O27">
        <f t="shared" si="4"/>
        <v>-0.021575093685186415</v>
      </c>
      <c r="Q27" s="2">
        <f t="shared" si="5"/>
        <v>42465.04345</v>
      </c>
    </row>
    <row r="28" spans="1:17" ht="12.75">
      <c r="A28" s="43" t="s">
        <v>50</v>
      </c>
      <c r="B28" s="44" t="s">
        <v>49</v>
      </c>
      <c r="C28" s="45">
        <v>57483.54413</v>
      </c>
      <c r="D28" s="45">
        <v>0.0006</v>
      </c>
      <c r="E28">
        <f t="shared" si="0"/>
        <v>15922.949526482862</v>
      </c>
      <c r="F28">
        <f t="shared" si="1"/>
        <v>15923</v>
      </c>
      <c r="G28">
        <f t="shared" si="2"/>
        <v>-0.01924000000144588</v>
      </c>
      <c r="K28">
        <f t="shared" si="3"/>
        <v>-0.01924000000144588</v>
      </c>
      <c r="O28">
        <f t="shared" si="4"/>
        <v>-0.021575093685186415</v>
      </c>
      <c r="Q28" s="2">
        <f t="shared" si="5"/>
        <v>42465.04413</v>
      </c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2022-11-24T05:05:28Z</dcterms:modified>
  <cp:category/>
  <cp:version/>
  <cp:contentType/>
  <cp:contentStatus/>
</cp:coreProperties>
</file>