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ctive 1" sheetId="1" r:id="rId1"/>
    <sheet name="Active 2" sheetId="2" r:id="rId2"/>
  </sheets>
  <definedNames/>
  <calcPr fullCalcOnLoad="1"/>
</workbook>
</file>

<file path=xl/sharedStrings.xml><?xml version="1.0" encoding="utf-8"?>
<sst xmlns="http://schemas.openxmlformats.org/spreadsheetml/2006/main" count="444" uniqueCount="64">
  <si>
    <t>V0441 UMa  /GSC 3807-0759</t>
  </si>
  <si>
    <t>System Type:</t>
  </si>
  <si>
    <t>EW+EA</t>
  </si>
  <si>
    <t>UMa</t>
  </si>
  <si>
    <t>GCVS 4 Eph.</t>
  </si>
  <si>
    <t>not avail.</t>
  </si>
  <si>
    <t>My time zone &gt;&gt;&gt;&gt;&gt;</t>
  </si>
  <si>
    <t>(PST=8, PDT=MDT=7, MDT=CST=6, etc.)</t>
  </si>
  <si>
    <t>--- Working ----</t>
  </si>
  <si>
    <t>Epoch =</t>
  </si>
  <si>
    <t>VSX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</si>
  <si>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</si>
  <si>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</si>
  <si>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</si>
  <si>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</si>
  <si>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</si>
  <si>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</si>
  <si>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</si>
  <si>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</si>
  <si>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</si>
  <si>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</si>
  <si>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</si>
  <si>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</si>
  <si>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</si>
  <si>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</si>
  <si>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</si>
  <si>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</si>
  <si>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</si>
  <si>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</si>
  <si>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</si>
  <si>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</si>
  <si>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</si>
  <si>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</si>
  <si>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</si>
  <si>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</si>
  <si>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</si>
  <si>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</si>
  <si>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</si>
  <si>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</si>
  <si>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</si>
  <si>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</si>
  <si>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</si>
  <si>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</si>
  <si>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</si>
  <si>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</si>
  <si>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r>
      <t>diff</t>
    </r>
    <r>
      <rPr>
        <b/>
        <vertAlign val="superscript"/>
        <sz val="10"/>
        <rFont val="Arial"/>
        <family val="2"/>
      </rPr>
      <t>2</t>
    </r>
  </si>
  <si>
    <t>BAD</t>
  </si>
  <si>
    <t>IBVS 6114</t>
  </si>
  <si>
    <t>I</t>
  </si>
  <si>
    <t>II</t>
  </si>
  <si>
    <t>IBVS 5154</t>
  </si>
  <si>
    <t>OEJV 0179</t>
  </si>
  <si>
    <t>IBVS 6234</t>
  </si>
  <si>
    <t>RHN 2019</t>
  </si>
  <si>
    <t>RHN 2020</t>
  </si>
  <si>
    <t>VSB 067</t>
  </si>
  <si>
    <t>Rc</t>
  </si>
  <si>
    <t>Ic</t>
  </si>
  <si>
    <t>B</t>
  </si>
  <si>
    <t>V</t>
  </si>
  <si>
    <t>GSC 3807-0759</t>
  </si>
  <si>
    <t>IBVS</t>
  </si>
  <si>
    <t>S3</t>
  </si>
  <si>
    <t>S4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</si>
</sst>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&quot;($&quot;#,##0\)"/>
    <numFmt numFmtId="173" formatCode="m/d/yyyy\ h:mm"/>
    <numFmt numFmtId="174" formatCode="m/d/yyyy"/>
    <numFmt numFmtId="175" formatCode="0.0000"/>
    <numFmt numFmtId="176" formatCode="mm/dd/yy\ hh:mm\ AM/PM"/>
    <numFmt numFmtId="177" formatCode="[$-C09]dddd\,\ d\ mmmm\ yyyy"/>
    <numFmt numFmtId="178" formatCode="d/mm/yyyy;@"/>
    <numFmt numFmtId="179" formatCode="hh:mm:ss"/>
  </numFmts>
  <fonts count="49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3" fontId="0" fillId="0" borderId="0" applyFill="0" applyBorder="0" applyProtection="0">
      <alignment vertical="top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7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6" fillId="0" borderId="0" xfId="0" applyFont="1" applyAlignment="1">
      <alignment horizontal="left"/>
    </xf>
    <xf numFmtId="173" fontId="6" fillId="0" borderId="0" xfId="0" applyNumberFormat="1" applyFont="1" applyAlignment="1">
      <alignment horizontal="left" vertical="top"/>
    </xf>
    <xf numFmtId="0" fontId="0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Alignment="1">
      <alignment horizontal="left"/>
      <protection/>
    </xf>
    <xf numFmtId="175" fontId="10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76" fontId="6" fillId="0" borderId="0" xfId="0" applyNumberFormat="1" applyFont="1" applyAlignment="1">
      <alignment vertical="top"/>
    </xf>
    <xf numFmtId="173" fontId="6" fillId="0" borderId="0" xfId="0" applyNumberFormat="1" applyFont="1" applyAlignment="1">
      <alignment vertical="top"/>
    </xf>
    <xf numFmtId="0" fontId="0" fillId="0" borderId="0" xfId="0" applyFont="1" applyFill="1" applyAlignment="1">
      <alignment/>
    </xf>
    <xf numFmtId="178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V0441 UMa - O-C Diagr.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75"/>
          <c:w val="0.906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1'!$H$21:$H$105</c:f>
              <c:numCache/>
            </c:numRef>
          </c:yVal>
          <c:smooth val="0"/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1'!$I$21:$I$105</c:f>
              <c:numCache/>
            </c:numRef>
          </c:yVal>
          <c:smooth val="0"/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1'!$J$21:$J$105</c:f>
              <c:numCache/>
            </c:numRef>
          </c:yVal>
          <c:smooth val="0"/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1'!$K$21:$K$105</c:f>
              <c:numCache/>
            </c:numRef>
          </c:yVal>
          <c:smooth val="0"/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1'!$L$21:$L$105</c:f>
              <c:numCache/>
            </c:numRef>
          </c:yVal>
          <c:smooth val="0"/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1'!$M$21:$M$105</c:f>
              <c:numCache/>
            </c:numRef>
          </c:yVal>
          <c:smooth val="0"/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1'!$N$21:$N$105</c:f>
              <c:numCache/>
            </c:numRef>
          </c:yVal>
          <c:smooth val="0"/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1'!$F$21:$F$105</c:f>
              <c:numCache/>
            </c:numRef>
          </c:xVal>
          <c:yVal>
            <c:numRef>
              <c:f>'Active 1'!$O$21:$O$105</c:f>
              <c:numCache/>
            </c:numRef>
          </c:yVal>
          <c:smooth val="0"/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1'!$U$21:$U$105</c:f>
              <c:numCache/>
            </c:numRef>
          </c:yVal>
          <c:smooth val="0"/>
        </c:ser>
        <c:axId val="53623067"/>
        <c:axId val="12845556"/>
      </c:scatterChart>
      <c:valAx>
        <c:axId val="5362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45556"/>
        <c:crossesAt val="0"/>
        <c:crossBetween val="midCat"/>
        <c:dispUnits/>
      </c:valAx>
      <c:valAx>
        <c:axId val="12845556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3067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6"/>
          <c:y val="0.92275"/>
          <c:w val="0.724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V0441 UMa - O-C Diagr.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25"/>
          <c:w val="0.906"/>
          <c:h val="0.68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1'!$H$21:$H$105</c:f>
              <c:numCache/>
            </c:numRef>
          </c:yVal>
          <c:smooth val="0"/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1'!$I$21:$I$105</c:f>
              <c:numCache/>
            </c:numRef>
          </c:yVal>
          <c:smooth val="0"/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1'!$J$21:$J$105</c:f>
              <c:numCache/>
            </c:numRef>
          </c:yVal>
          <c:smooth val="0"/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1'!$K$21:$K$105</c:f>
              <c:numCache/>
            </c:numRef>
          </c:yVal>
          <c:smooth val="0"/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1'!$L$21:$L$105</c:f>
              <c:numCache/>
            </c:numRef>
          </c:yVal>
          <c:smooth val="0"/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1'!$M$21:$M$105</c:f>
              <c:numCache/>
            </c:numRef>
          </c:yVal>
          <c:smooth val="0"/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1'!$N$21:$N$105</c:f>
              <c:numCache/>
            </c:numRef>
          </c:yVal>
          <c:smooth val="0"/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1'!$F$21:$F$105</c:f>
              <c:numCache/>
            </c:numRef>
          </c:xVal>
          <c:yVal>
            <c:numRef>
              <c:f>'Active 1'!$O$21:$O$105</c:f>
              <c:numCache/>
            </c:numRef>
          </c:yVal>
          <c:smooth val="0"/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'Active 1'!$F$21:$F$105</c:f>
              <c:numCache/>
            </c:numRef>
          </c:xVal>
          <c:yVal>
            <c:numRef>
              <c:f>'Active 1'!$U$21:$U$105</c:f>
              <c:numCache/>
            </c:numRef>
          </c:yVal>
          <c:smooth val="0"/>
        </c:ser>
        <c:axId val="48501141"/>
        <c:axId val="33857086"/>
      </c:scatterChart>
      <c:valAx>
        <c:axId val="4850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7086"/>
        <c:crossesAt val="0"/>
        <c:crossBetween val="midCat"/>
        <c:dispUnits/>
      </c:valAx>
      <c:valAx>
        <c:axId val="33857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1141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75"/>
          <c:y val="0.92625"/>
          <c:w val="0.723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3807-0759 - O-C Diagr.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75"/>
          <c:w val="0.906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'Active 2'!$F$21:$F$93</c:f>
              <c:numCache/>
            </c:numRef>
          </c:xVal>
          <c:yVal>
            <c:numRef>
              <c:f>'Active 2'!$H$21:$H$93</c:f>
              <c:numCache/>
            </c:numRef>
          </c:yVal>
          <c:smooth val="0"/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'Active 2'!$F$21:$F$93</c:f>
              <c:numCache/>
            </c:numRef>
          </c:xVal>
          <c:yVal>
            <c:numRef>
              <c:f>'Active 2'!$I$21:$I$93</c:f>
              <c:numCache/>
            </c:numRef>
          </c:yVal>
          <c:smooth val="0"/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'Active 2'!$F$21:$F$93</c:f>
              <c:numCache/>
            </c:numRef>
          </c:xVal>
          <c:yVal>
            <c:numRef>
              <c:f>'Active 2'!$J$21:$J$93</c:f>
              <c:numCache/>
            </c:numRef>
          </c:yVal>
          <c:smooth val="0"/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2'!$F$21:$F$93</c:f>
              <c:numCache/>
            </c:numRef>
          </c:xVal>
          <c:yVal>
            <c:numRef>
              <c:f>'Active 2'!$K$21:$K$93</c:f>
              <c:numCache/>
            </c:numRef>
          </c:yVal>
          <c:smooth val="0"/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2'!$F$21:$F$93</c:f>
              <c:numCache/>
            </c:numRef>
          </c:xVal>
          <c:yVal>
            <c:numRef>
              <c:f>'Active 2'!$L$21:$L$93</c:f>
              <c:numCache/>
            </c:numRef>
          </c:yVal>
          <c:smooth val="0"/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'Active 2'!$F$21:$F$93</c:f>
              <c:numCache/>
            </c:numRef>
          </c:xVal>
          <c:yVal>
            <c:numRef>
              <c:f>'Active 2'!$M$21:$M$93</c:f>
              <c:numCache/>
            </c:numRef>
          </c:yVal>
          <c:smooth val="0"/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'Active 2'!$F$21:$F$93</c:f>
              <c:numCache/>
            </c:numRef>
          </c:xVal>
          <c:yVal>
            <c:numRef>
              <c:f>'Active 2'!$N$21:$N$93</c:f>
              <c:numCache/>
            </c:numRef>
          </c:yVal>
          <c:smooth val="0"/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2'!$F$21:$F$93</c:f>
              <c:numCache/>
            </c:numRef>
          </c:xVal>
          <c:yVal>
            <c:numRef>
              <c:f>'Active 2'!$O$21:$O$93</c:f>
              <c:numCache/>
            </c:numRef>
          </c:yVal>
          <c:smooth val="0"/>
        </c:ser>
        <c:ser>
          <c:idx val="8"/>
          <c:order val="8"/>
          <c:tx>
            <c:strRef>
              <c:f>'Active 2'!$R$20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'Active 2'!$F$21:$F$93</c:f>
              <c:numCache/>
            </c:numRef>
          </c:xVal>
          <c:yVal>
            <c:numRef>
              <c:f>'Active 2'!$R$21:$R$93</c:f>
              <c:numCache/>
            </c:numRef>
          </c:yVal>
          <c:smooth val="0"/>
        </c:ser>
        <c:axId val="36278319"/>
        <c:axId val="58069416"/>
      </c:scatterChart>
      <c:valAx>
        <c:axId val="36278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69416"/>
        <c:crossesAt val="0"/>
        <c:crossBetween val="midCat"/>
        <c:dispUnits/>
      </c:valAx>
      <c:valAx>
        <c:axId val="58069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8319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92275"/>
          <c:w val="0.744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381500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219075</xdr:colOff>
      <xdr:row>0</xdr:row>
      <xdr:rowOff>0</xdr:rowOff>
    </xdr:from>
    <xdr:to>
      <xdr:col>30</xdr:col>
      <xdr:colOff>390525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13506450" y="0"/>
        <a:ext cx="63436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381500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105"/>
  <sheetViews>
    <sheetView tabSelected="1" zoomScalePageLayoutView="0" workbookViewId="0" topLeftCell="A1">
      <pane xSplit="14" ySplit="22" topLeftCell="O87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11" sqref="F11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10.140625" style="1" customWidth="1"/>
    <col min="6" max="6" width="15.8515625" style="2" customWidth="1"/>
    <col min="7" max="7" width="8.140625" style="2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8" width="9.140625" style="1" customWidth="1"/>
    <col min="19" max="16384" width="10.28125" style="1" customWidth="1"/>
  </cols>
  <sheetData>
    <row r="1" ht="20.25">
      <c r="A1" s="3" t="s">
        <v>0</v>
      </c>
    </row>
    <row r="2" spans="1:4" ht="12.75">
      <c r="A2" s="1" t="s">
        <v>1</v>
      </c>
      <c r="B2" s="1" t="s">
        <v>2</v>
      </c>
      <c r="C2" s="4"/>
      <c r="D2" s="4" t="s">
        <v>3</v>
      </c>
    </row>
    <row r="4" spans="1:4" ht="12.75">
      <c r="A4" s="5" t="s">
        <v>4</v>
      </c>
      <c r="C4" s="6" t="s">
        <v>5</v>
      </c>
      <c r="D4" s="7" t="s">
        <v>5</v>
      </c>
    </row>
    <row r="5" spans="1:4" ht="12.75">
      <c r="A5" s="8" t="s">
        <v>6</v>
      </c>
      <c r="B5"/>
      <c r="C5" s="9">
        <v>-9.5</v>
      </c>
      <c r="D5" t="s">
        <v>7</v>
      </c>
    </row>
    <row r="6" ht="12.75">
      <c r="A6" s="5" t="s">
        <v>8</v>
      </c>
    </row>
    <row r="7" spans="1:4" ht="12.75">
      <c r="A7" s="1" t="s">
        <v>9</v>
      </c>
      <c r="C7" s="2">
        <v>54882.2551</v>
      </c>
      <c r="D7" s="10" t="s">
        <v>10</v>
      </c>
    </row>
    <row r="8" spans="1:4" ht="12.75">
      <c r="A8" s="1" t="s">
        <v>11</v>
      </c>
      <c r="C8" s="2">
        <v>0.2277153</v>
      </c>
      <c r="D8" s="10" t="s">
        <v>10</v>
      </c>
    </row>
    <row r="9" spans="1:4" ht="12.75">
      <c r="A9" s="11" t="s">
        <v>12</v>
      </c>
      <c r="B9" s="12">
        <v>94</v>
      </c>
      <c r="C9" s="13" t="str">
        <f>"F"&amp;B9</f>
        <v>F94</v>
      </c>
      <c r="D9" s="14" t="str">
        <f>"G"&amp;B9</f>
        <v>G94</v>
      </c>
    </row>
    <row r="10" spans="1:5" ht="12.75">
      <c r="A10"/>
      <c r="B10"/>
      <c r="C10" s="15" t="s">
        <v>13</v>
      </c>
      <c r="D10" s="15" t="s">
        <v>14</v>
      </c>
      <c r="E10"/>
    </row>
    <row r="11" spans="1:5" ht="12.75">
      <c r="A11" t="s">
        <v>15</v>
      </c>
      <c r="B11"/>
      <c r="C11" s="16">
        <f ca="1">INTERCEPT(INDIRECT($D$9):G990,INDIRECT($C$9):F990)</f>
        <v>0.07960056671331234</v>
      </c>
      <c r="D11" s="4"/>
      <c r="E11"/>
    </row>
    <row r="12" spans="1:5" ht="12.75">
      <c r="A12" t="s">
        <v>16</v>
      </c>
      <c r="B12"/>
      <c r="C12" s="16">
        <f ca="1">SLOPE(INDIRECT($D$9):G990,INDIRECT($C$9):F990)</f>
        <v>-5.541467231096189E-06</v>
      </c>
      <c r="D12" s="4"/>
      <c r="E12"/>
    </row>
    <row r="13" spans="1:3" ht="12.75">
      <c r="A13" t="s">
        <v>17</v>
      </c>
      <c r="B13"/>
      <c r="C13" s="4" t="s">
        <v>18</v>
      </c>
    </row>
    <row r="14" spans="1:3" ht="12.75">
      <c r="A14"/>
      <c r="B14"/>
      <c r="C14"/>
    </row>
    <row r="15" spans="1:6" ht="12.75">
      <c r="A15" s="17" t="s">
        <v>19</v>
      </c>
      <c r="B15"/>
      <c r="C15" s="18">
        <f>(C7+C11)+(C8+C12)*INT(MAX(F21:F3531))</f>
        <v>58898.67942156769</v>
      </c>
      <c r="E15" s="19" t="s">
        <v>20</v>
      </c>
      <c r="F15" s="20">
        <v>1</v>
      </c>
    </row>
    <row r="16" spans="1:6" ht="12.75">
      <c r="A16" s="17" t="s">
        <v>21</v>
      </c>
      <c r="B16"/>
      <c r="C16" s="18">
        <f>+C8+C12</f>
        <v>0.22770975853276892</v>
      </c>
      <c r="E16" s="19" t="s">
        <v>22</v>
      </c>
      <c r="F16" s="13">
        <f ca="1">NOW()+15018.5+$C$5/24</f>
        <v>59907.75572488426</v>
      </c>
    </row>
    <row r="17" spans="1:6" ht="12.75">
      <c r="A17" s="19" t="s">
        <v>23</v>
      </c>
      <c r="B17"/>
      <c r="C17">
        <f>COUNT(C21:C2189)</f>
        <v>84</v>
      </c>
      <c r="E17" s="19" t="s">
        <v>24</v>
      </c>
      <c r="F17" s="13">
        <f>ROUND(2*(F16-$C$7)/$C$8,0)/2+F15</f>
        <v>22070</v>
      </c>
    </row>
    <row r="18" spans="1:6" ht="12.75">
      <c r="A18" s="17" t="s">
        <v>25</v>
      </c>
      <c r="B18"/>
      <c r="C18" s="21">
        <f>+C15</f>
        <v>58898.67942156769</v>
      </c>
      <c r="D18" s="22">
        <f>+C16</f>
        <v>0.22770975853276892</v>
      </c>
      <c r="E18" s="19" t="s">
        <v>26</v>
      </c>
      <c r="F18" s="23">
        <f>ROUND(2*(F16-$C$15)/$C$16,0)/2+F15</f>
        <v>4432.5</v>
      </c>
    </row>
    <row r="19" spans="5:19" ht="12.75">
      <c r="E19" s="19" t="s">
        <v>27</v>
      </c>
      <c r="F19" s="24">
        <f>+$C$15+$C$16*F18-15018.5-$C$5/24</f>
        <v>44889.89875959753</v>
      </c>
      <c r="S19" s="1">
        <f>SQRT(SUM(S21:S92))</f>
        <v>54882.334702104105</v>
      </c>
    </row>
    <row r="20" spans="1:21" ht="14.25">
      <c r="A20" s="15" t="s">
        <v>28</v>
      </c>
      <c r="B20" s="15" t="s">
        <v>29</v>
      </c>
      <c r="C20" s="15" t="s">
        <v>30</v>
      </c>
      <c r="D20" s="15" t="s">
        <v>31</v>
      </c>
      <c r="E20" s="15" t="s">
        <v>32</v>
      </c>
      <c r="F20" s="25" t="s">
        <v>33</v>
      </c>
      <c r="G20" s="25" t="s">
        <v>34</v>
      </c>
      <c r="H20" s="26" t="s">
        <v>35</v>
      </c>
      <c r="I20" s="26" t="s">
        <v>36</v>
      </c>
      <c r="J20" s="26" t="s">
        <v>37</v>
      </c>
      <c r="K20" s="26" t="s">
        <v>38</v>
      </c>
      <c r="L20" s="26" t="s">
        <v>39</v>
      </c>
      <c r="M20" s="26" t="s">
        <v>40</v>
      </c>
      <c r="N20" s="26" t="s">
        <v>41</v>
      </c>
      <c r="O20" s="26" t="s">
        <v>42</v>
      </c>
      <c r="P20" s="26" t="s">
        <v>43</v>
      </c>
      <c r="Q20" s="15" t="s">
        <v>44</v>
      </c>
      <c r="S20" s="27" t="s">
        <v>45</v>
      </c>
      <c r="U20" s="28" t="s">
        <v>46</v>
      </c>
    </row>
    <row r="21" spans="1:21" ht="12.75">
      <c r="A21" s="29" t="s">
        <v>47</v>
      </c>
      <c r="B21" s="30" t="s">
        <v>48</v>
      </c>
      <c r="C21" s="29">
        <v>54427.63955</v>
      </c>
      <c r="D21" s="29">
        <v>0.02002</v>
      </c>
      <c r="E21" s="1">
        <f aca="true" t="shared" si="0" ref="E21:E52">+(C21-C$7)/C$8</f>
        <v>-1996.4207499452266</v>
      </c>
      <c r="F21" s="31">
        <f aca="true" t="shared" si="1" ref="F21:F52">ROUND(2*E21,0)/2</f>
        <v>-1996.5</v>
      </c>
      <c r="K21" s="1">
        <f>+U21</f>
        <v>0.018046450000838377</v>
      </c>
      <c r="O21" s="1">
        <f aca="true" t="shared" si="2" ref="O21:O52">+C$11+C$12*$F21</f>
        <v>0.09066410604019588</v>
      </c>
      <c r="Q21" s="46">
        <f aca="true" t="shared" si="3" ref="Q21:Q52">+C21-15018.5</f>
        <v>39409.13955</v>
      </c>
      <c r="S21" s="1">
        <f>+(U21-O21)^2</f>
        <v>0.005273323968650436</v>
      </c>
      <c r="U21" s="2">
        <f>+C21-(C$7+F21*C$8)</f>
        <v>0.018046450000838377</v>
      </c>
    </row>
    <row r="22" spans="1:19" ht="12.75">
      <c r="A22" s="29" t="s">
        <v>47</v>
      </c>
      <c r="B22" s="30" t="s">
        <v>48</v>
      </c>
      <c r="C22" s="29">
        <v>54436.77003</v>
      </c>
      <c r="D22" s="29">
        <v>0.02749</v>
      </c>
      <c r="E22" s="1">
        <f t="shared" si="0"/>
        <v>-1956.3247177506405</v>
      </c>
      <c r="F22" s="31">
        <f t="shared" si="1"/>
        <v>-1956.5</v>
      </c>
      <c r="G22" s="2">
        <f>+C22-(C$7+F22*C$8)</f>
        <v>0.039914449997013435</v>
      </c>
      <c r="K22" s="1">
        <f>+G22</f>
        <v>0.039914449997013435</v>
      </c>
      <c r="O22" s="1">
        <f t="shared" si="2"/>
        <v>0.09044244735095203</v>
      </c>
      <c r="Q22" s="46">
        <f t="shared" si="3"/>
        <v>39418.27003</v>
      </c>
      <c r="S22" s="1">
        <f>+(G22-O22)^2</f>
        <v>0.0025530785165996253</v>
      </c>
    </row>
    <row r="23" spans="1:21" ht="12.75">
      <c r="A23" s="29" t="s">
        <v>47</v>
      </c>
      <c r="B23" s="30" t="s">
        <v>49</v>
      </c>
      <c r="C23" s="29">
        <v>54438.73127</v>
      </c>
      <c r="D23" s="29">
        <v>0.01582</v>
      </c>
      <c r="E23" s="1">
        <f t="shared" si="0"/>
        <v>-1947.7120334031376</v>
      </c>
      <c r="F23" s="31">
        <f t="shared" si="1"/>
        <v>-1947.5</v>
      </c>
      <c r="O23" s="1">
        <f t="shared" si="2"/>
        <v>0.09039257414587216</v>
      </c>
      <c r="Q23" s="46">
        <f t="shared" si="3"/>
        <v>39420.23127</v>
      </c>
      <c r="S23" s="1">
        <f>+(U23-O23)^2</f>
        <v>0.019230984204096885</v>
      </c>
      <c r="U23" s="2">
        <f>+C23-(C$7+F23*C$8)</f>
        <v>-0.04828325000562472</v>
      </c>
    </row>
    <row r="24" spans="1:19" ht="12.75">
      <c r="A24" s="29" t="s">
        <v>47</v>
      </c>
      <c r="B24" s="30" t="s">
        <v>48</v>
      </c>
      <c r="C24" s="29">
        <v>54439.61055</v>
      </c>
      <c r="D24" s="29">
        <v>0.00087</v>
      </c>
      <c r="E24" s="1">
        <f t="shared" si="0"/>
        <v>-1943.8507206147524</v>
      </c>
      <c r="F24" s="31">
        <f t="shared" si="1"/>
        <v>-1944</v>
      </c>
      <c r="G24" s="2">
        <f aca="true" t="shared" si="4" ref="G24:G34">+C24-(C$7+F24*C$8)</f>
        <v>0.0339931999988039</v>
      </c>
      <c r="K24" s="1">
        <f aca="true" t="shared" si="5" ref="K24:K34">+G24</f>
        <v>0.0339931999988039</v>
      </c>
      <c r="O24" s="1">
        <f t="shared" si="2"/>
        <v>0.09037317901056333</v>
      </c>
      <c r="Q24" s="46">
        <f t="shared" si="3"/>
        <v>39421.11055</v>
      </c>
      <c r="S24" s="1">
        <f aca="true" t="shared" si="6" ref="S24:S34">+(G24-O24)^2</f>
        <v>0.003178702033366433</v>
      </c>
    </row>
    <row r="25" spans="1:19" ht="12.75">
      <c r="A25" s="29" t="s">
        <v>47</v>
      </c>
      <c r="B25" s="30" t="s">
        <v>48</v>
      </c>
      <c r="C25" s="29">
        <v>54501.5481</v>
      </c>
      <c r="D25" s="29">
        <v>0.00056</v>
      </c>
      <c r="E25" s="1">
        <f t="shared" si="0"/>
        <v>-1671.8551630039885</v>
      </c>
      <c r="F25" s="31">
        <f t="shared" si="1"/>
        <v>-1672</v>
      </c>
      <c r="G25" s="2">
        <f t="shared" si="4"/>
        <v>0.03298160000122152</v>
      </c>
      <c r="K25" s="1">
        <f t="shared" si="5"/>
        <v>0.03298160000122152</v>
      </c>
      <c r="O25" s="1">
        <f t="shared" si="2"/>
        <v>0.08886589992370517</v>
      </c>
      <c r="Q25" s="46">
        <f t="shared" si="3"/>
        <v>39483.0481</v>
      </c>
      <c r="S25" s="1">
        <f t="shared" si="6"/>
        <v>0.0031230549778261054</v>
      </c>
    </row>
    <row r="26" spans="1:19" ht="12.75">
      <c r="A26" s="29" t="s">
        <v>47</v>
      </c>
      <c r="B26" s="30" t="s">
        <v>49</v>
      </c>
      <c r="C26" s="29">
        <v>54501.66102</v>
      </c>
      <c r="D26" s="29">
        <v>0.00055</v>
      </c>
      <c r="E26" s="1">
        <f t="shared" si="0"/>
        <v>-1671.3592806456245</v>
      </c>
      <c r="F26" s="31">
        <f t="shared" si="1"/>
        <v>-1671.5</v>
      </c>
      <c r="G26" s="2">
        <f t="shared" si="4"/>
        <v>0.032043949999206234</v>
      </c>
      <c r="K26" s="1">
        <f t="shared" si="5"/>
        <v>0.032043949999206234</v>
      </c>
      <c r="O26" s="1">
        <f t="shared" si="2"/>
        <v>0.08886312919008962</v>
      </c>
      <c r="Q26" s="46">
        <f t="shared" si="3"/>
        <v>39483.16102</v>
      </c>
      <c r="S26" s="1">
        <f t="shared" si="6"/>
        <v>0.003228419123925716</v>
      </c>
    </row>
    <row r="27" spans="1:19" ht="12.75">
      <c r="A27" s="29" t="s">
        <v>47</v>
      </c>
      <c r="B27" s="30" t="s">
        <v>48</v>
      </c>
      <c r="C27" s="29">
        <v>54502.45885</v>
      </c>
      <c r="D27" s="29">
        <v>0.00015</v>
      </c>
      <c r="E27" s="1">
        <f t="shared" si="0"/>
        <v>-1667.8556513330434</v>
      </c>
      <c r="F27" s="31">
        <f t="shared" si="1"/>
        <v>-1668</v>
      </c>
      <c r="G27" s="2">
        <f t="shared" si="4"/>
        <v>0.03287039999850094</v>
      </c>
      <c r="K27" s="1">
        <f t="shared" si="5"/>
        <v>0.03287039999850094</v>
      </c>
      <c r="O27" s="1">
        <f t="shared" si="2"/>
        <v>0.08884373405478078</v>
      </c>
      <c r="Q27" s="46">
        <f t="shared" si="3"/>
        <v>39483.95885</v>
      </c>
      <c r="S27" s="1">
        <f t="shared" si="6"/>
        <v>0.0031330141253758967</v>
      </c>
    </row>
    <row r="28" spans="1:19" ht="12.75">
      <c r="A28" s="29" t="s">
        <v>47</v>
      </c>
      <c r="B28" s="30" t="s">
        <v>49</v>
      </c>
      <c r="C28" s="29">
        <v>54503.48248</v>
      </c>
      <c r="D28" s="29">
        <v>0.00172</v>
      </c>
      <c r="E28" s="1">
        <f t="shared" si="0"/>
        <v>-1663.3604329616999</v>
      </c>
      <c r="F28" s="31">
        <f t="shared" si="1"/>
        <v>-1663.5</v>
      </c>
      <c r="G28" s="2">
        <f t="shared" si="4"/>
        <v>0.03178154999477556</v>
      </c>
      <c r="K28" s="1">
        <f t="shared" si="5"/>
        <v>0.03178154999477556</v>
      </c>
      <c r="O28" s="1">
        <f t="shared" si="2"/>
        <v>0.08881879745224085</v>
      </c>
      <c r="Q28" s="46">
        <f t="shared" si="3"/>
        <v>39484.98248</v>
      </c>
      <c r="S28" s="1">
        <f t="shared" si="6"/>
        <v>0.0032532475975241303</v>
      </c>
    </row>
    <row r="29" spans="1:19" ht="12.75">
      <c r="A29" s="29" t="s">
        <v>47</v>
      </c>
      <c r="B29" s="30" t="s">
        <v>48</v>
      </c>
      <c r="C29" s="29">
        <v>54504.50841</v>
      </c>
      <c r="D29" s="29">
        <v>0.00042</v>
      </c>
      <c r="E29" s="1">
        <f t="shared" si="0"/>
        <v>-1658.855114258901</v>
      </c>
      <c r="F29" s="31">
        <f t="shared" si="1"/>
        <v>-1659</v>
      </c>
      <c r="G29" s="2">
        <f t="shared" si="4"/>
        <v>0.03299269999843091</v>
      </c>
      <c r="K29" s="1">
        <f t="shared" si="5"/>
        <v>0.03299269999843091</v>
      </c>
      <c r="O29" s="1">
        <f t="shared" si="2"/>
        <v>0.08879386084970091</v>
      </c>
      <c r="Q29" s="46">
        <f t="shared" si="3"/>
        <v>39486.00841</v>
      </c>
      <c r="S29" s="1">
        <f t="shared" si="6"/>
        <v>0.003113769552349308</v>
      </c>
    </row>
    <row r="30" spans="1:19" ht="12.75">
      <c r="A30" s="29" t="s">
        <v>47</v>
      </c>
      <c r="B30" s="30" t="s">
        <v>49</v>
      </c>
      <c r="C30" s="29">
        <v>54524.43242</v>
      </c>
      <c r="D30" s="29">
        <v>0.00142</v>
      </c>
      <c r="E30" s="1">
        <f t="shared" si="0"/>
        <v>-1571.3598515339318</v>
      </c>
      <c r="F30" s="31">
        <f t="shared" si="1"/>
        <v>-1571.5</v>
      </c>
      <c r="G30" s="2">
        <f t="shared" si="4"/>
        <v>0.03191394999885233</v>
      </c>
      <c r="K30" s="1">
        <f t="shared" si="5"/>
        <v>0.03191394999885233</v>
      </c>
      <c r="O30" s="1">
        <f t="shared" si="2"/>
        <v>0.08830898246697999</v>
      </c>
      <c r="Q30" s="46">
        <f t="shared" si="3"/>
        <v>39505.93242</v>
      </c>
      <c r="S30" s="1">
        <f t="shared" si="6"/>
        <v>0.0031803996870811728</v>
      </c>
    </row>
    <row r="31" spans="1:19" ht="12.75">
      <c r="A31" s="29" t="s">
        <v>47</v>
      </c>
      <c r="B31" s="30" t="s">
        <v>48</v>
      </c>
      <c r="C31" s="29"/>
      <c r="D31" s="29">
        <v>0.00017</v>
      </c>
      <c r="F31" s="31"/>
      <c r="G31" s="2">
        <f t="shared" si="4"/>
        <v>-54882.2551</v>
      </c>
      <c r="K31" s="1">
        <f t="shared" si="5"/>
        <v>-54882.2551</v>
      </c>
      <c r="O31" s="1">
        <f t="shared" si="2"/>
        <v>0.07960056671331234</v>
      </c>
      <c r="Q31" s="46">
        <f t="shared" si="3"/>
        <v>-15018.5</v>
      </c>
      <c r="S31" s="1">
        <f t="shared" si="6"/>
        <v>3012070662.1850295</v>
      </c>
    </row>
    <row r="32" spans="1:19" ht="12.75">
      <c r="A32" s="29" t="s">
        <v>47</v>
      </c>
      <c r="B32" s="30" t="s">
        <v>49</v>
      </c>
      <c r="C32" s="29">
        <v>54527.5144</v>
      </c>
      <c r="D32" s="29">
        <v>0.00171</v>
      </c>
      <c r="E32" s="1">
        <f t="shared" si="0"/>
        <v>-1557.8254952565862</v>
      </c>
      <c r="F32" s="31">
        <f t="shared" si="1"/>
        <v>-1558</v>
      </c>
      <c r="G32" s="2">
        <f t="shared" si="4"/>
        <v>0.03973739999491954</v>
      </c>
      <c r="K32" s="1">
        <f t="shared" si="5"/>
        <v>0.03973739999491954</v>
      </c>
      <c r="O32" s="1">
        <f t="shared" si="2"/>
        <v>0.0882341726593602</v>
      </c>
      <c r="Q32" s="46">
        <f t="shared" si="3"/>
        <v>39509.0144</v>
      </c>
      <c r="S32" s="1">
        <f t="shared" si="6"/>
        <v>0.002351936958866439</v>
      </c>
    </row>
    <row r="33" spans="1:19" ht="12.75">
      <c r="A33" s="29" t="s">
        <v>47</v>
      </c>
      <c r="B33" s="30" t="s">
        <v>48</v>
      </c>
      <c r="C33" s="29">
        <v>54530.46776</v>
      </c>
      <c r="D33" s="29">
        <v>1E-05</v>
      </c>
      <c r="E33" s="1">
        <f t="shared" si="0"/>
        <v>-1544.8559670782006</v>
      </c>
      <c r="F33" s="31">
        <f t="shared" si="1"/>
        <v>-1545</v>
      </c>
      <c r="G33" s="2">
        <f t="shared" si="4"/>
        <v>0.03279849999671569</v>
      </c>
      <c r="K33" s="1">
        <f t="shared" si="5"/>
        <v>0.03279849999671569</v>
      </c>
      <c r="O33" s="1">
        <f t="shared" si="2"/>
        <v>0.08816213358535595</v>
      </c>
      <c r="Q33" s="46">
        <f t="shared" si="3"/>
        <v>39511.96776</v>
      </c>
      <c r="S33" s="1">
        <f t="shared" si="6"/>
        <v>0.0030651319241372156</v>
      </c>
    </row>
    <row r="34" spans="1:19" ht="12.75">
      <c r="A34" s="29" t="s">
        <v>47</v>
      </c>
      <c r="B34" s="30" t="s">
        <v>49</v>
      </c>
      <c r="C34" s="29">
        <v>54530.5776</v>
      </c>
      <c r="D34" s="29">
        <v>9E-05</v>
      </c>
      <c r="E34" s="1">
        <f t="shared" si="0"/>
        <v>-1544.3736103810556</v>
      </c>
      <c r="F34" s="31">
        <f t="shared" si="1"/>
        <v>-1544.5</v>
      </c>
      <c r="G34" s="2">
        <f t="shared" si="4"/>
        <v>0.028780849992472213</v>
      </c>
      <c r="K34" s="1">
        <f t="shared" si="5"/>
        <v>0.028780849992472213</v>
      </c>
      <c r="O34" s="1">
        <f t="shared" si="2"/>
        <v>0.0881593628517404</v>
      </c>
      <c r="Q34" s="46">
        <f t="shared" si="3"/>
        <v>39512.0776</v>
      </c>
      <c r="S34" s="1">
        <f t="shared" si="6"/>
        <v>0.003525807789378278</v>
      </c>
    </row>
    <row r="35" spans="1:21" ht="12.75">
      <c r="A35" s="29" t="s">
        <v>47</v>
      </c>
      <c r="B35" s="30" t="s">
        <v>48</v>
      </c>
      <c r="C35" s="29">
        <v>54533.38838</v>
      </c>
      <c r="D35" s="29">
        <v>0.00087</v>
      </c>
      <c r="E35" s="1">
        <f t="shared" si="0"/>
        <v>-1532.0302149219021</v>
      </c>
      <c r="F35" s="31">
        <f t="shared" si="1"/>
        <v>-1532</v>
      </c>
      <c r="O35" s="1">
        <f t="shared" si="2"/>
        <v>0.08809009451135169</v>
      </c>
      <c r="Q35" s="46">
        <f t="shared" si="3"/>
        <v>39514.88838</v>
      </c>
      <c r="S35" s="1">
        <f>+(U35-O35)^2</f>
        <v>0.009019394828464871</v>
      </c>
      <c r="U35" s="2">
        <f>+C35-(C$7+F35*C$8)</f>
        <v>-0.006880400003865361</v>
      </c>
    </row>
    <row r="36" spans="1:19" ht="12.75">
      <c r="A36" s="29" t="s">
        <v>47</v>
      </c>
      <c r="B36" s="30" t="s">
        <v>49</v>
      </c>
      <c r="C36" s="29">
        <v>54534.45291</v>
      </c>
      <c r="D36" s="29">
        <v>0.00087</v>
      </c>
      <c r="E36" s="1">
        <f t="shared" si="0"/>
        <v>-1527.355386309142</v>
      </c>
      <c r="F36" s="31">
        <f t="shared" si="1"/>
        <v>-1527.5</v>
      </c>
      <c r="G36" s="2">
        <f>+C36-(C$7+F36*C$8)</f>
        <v>0.03293074999965029</v>
      </c>
      <c r="K36" s="1">
        <f>+G36</f>
        <v>0.03293074999965029</v>
      </c>
      <c r="O36" s="1">
        <f t="shared" si="2"/>
        <v>0.08806515790881177</v>
      </c>
      <c r="Q36" s="46">
        <f t="shared" si="3"/>
        <v>39515.95291</v>
      </c>
      <c r="S36" s="1">
        <f>+(G36-O36)^2</f>
        <v>0.0030398029354938077</v>
      </c>
    </row>
    <row r="37" spans="1:21" ht="12.75">
      <c r="A37" s="29" t="s">
        <v>47</v>
      </c>
      <c r="B37" s="30" t="s">
        <v>49</v>
      </c>
      <c r="C37" s="29">
        <v>54535.35024</v>
      </c>
      <c r="D37" s="29">
        <v>0.00034</v>
      </c>
      <c r="E37" s="1">
        <f t="shared" si="0"/>
        <v>-1523.4148078763367</v>
      </c>
      <c r="F37" s="31">
        <f t="shared" si="1"/>
        <v>-1523.5</v>
      </c>
      <c r="O37" s="1">
        <f t="shared" si="2"/>
        <v>0.08804299203988739</v>
      </c>
      <c r="Q37" s="46">
        <f t="shared" si="3"/>
        <v>39516.85024</v>
      </c>
      <c r="S37" s="1">
        <f>+(U37-O37)^2</f>
        <v>0.004711922134911307</v>
      </c>
      <c r="U37" s="2">
        <f>+C37-(C$7+F37*C$8)</f>
        <v>0.019399550001253374</v>
      </c>
    </row>
    <row r="38" spans="1:19" ht="12.75">
      <c r="A38" s="29" t="s">
        <v>47</v>
      </c>
      <c r="B38" s="30" t="s">
        <v>49</v>
      </c>
      <c r="C38" s="29">
        <v>54536.50225</v>
      </c>
      <c r="D38" s="29">
        <v>0.00044</v>
      </c>
      <c r="E38" s="1">
        <f t="shared" si="0"/>
        <v>-1518.3558153536649</v>
      </c>
      <c r="F38" s="31">
        <f t="shared" si="1"/>
        <v>-1518.5</v>
      </c>
      <c r="G38" s="2">
        <f aca="true" t="shared" si="7" ref="G38:G53">+C38-(C$7+F38*C$8)</f>
        <v>0.03283304999786196</v>
      </c>
      <c r="K38" s="1">
        <f aca="true" t="shared" si="8" ref="K38:K53">+G38</f>
        <v>0.03283304999786196</v>
      </c>
      <c r="O38" s="1">
        <f t="shared" si="2"/>
        <v>0.0880152847037319</v>
      </c>
      <c r="Q38" s="46">
        <f t="shared" si="3"/>
        <v>39518.00225</v>
      </c>
      <c r="S38" s="1">
        <f aca="true" t="shared" si="9" ref="S38:S53">+(G38-O38)^2</f>
        <v>0.003045079027133717</v>
      </c>
    </row>
    <row r="39" spans="1:19" ht="12.75">
      <c r="A39" s="29" t="s">
        <v>47</v>
      </c>
      <c r="B39" s="30" t="s">
        <v>49</v>
      </c>
      <c r="C39" s="29">
        <v>54539.46229</v>
      </c>
      <c r="D39" s="29">
        <v>0.00064</v>
      </c>
      <c r="E39" s="1">
        <f t="shared" si="0"/>
        <v>-1505.3569522996434</v>
      </c>
      <c r="F39" s="31">
        <f t="shared" si="1"/>
        <v>-1505.5</v>
      </c>
      <c r="G39" s="2">
        <f t="shared" si="7"/>
        <v>0.03257414999825414</v>
      </c>
      <c r="K39" s="1">
        <f t="shared" si="8"/>
        <v>0.03257414999825414</v>
      </c>
      <c r="O39" s="1">
        <f t="shared" si="2"/>
        <v>0.08794324562972765</v>
      </c>
      <c r="Q39" s="46">
        <f t="shared" si="3"/>
        <v>39520.96229</v>
      </c>
      <c r="S39" s="1">
        <f t="shared" si="9"/>
        <v>0.0030657367510472586</v>
      </c>
    </row>
    <row r="40" spans="1:19" ht="12.75">
      <c r="A40" s="29" t="s">
        <v>47</v>
      </c>
      <c r="B40" s="30" t="s">
        <v>48</v>
      </c>
      <c r="C40" s="29">
        <v>54539.576</v>
      </c>
      <c r="D40" s="29">
        <v>0.00018</v>
      </c>
      <c r="E40" s="1">
        <f t="shared" si="0"/>
        <v>-1504.8576006970159</v>
      </c>
      <c r="F40" s="31">
        <f t="shared" si="1"/>
        <v>-1505</v>
      </c>
      <c r="G40" s="2">
        <f t="shared" si="7"/>
        <v>0.03242650000174763</v>
      </c>
      <c r="K40" s="1">
        <f t="shared" si="8"/>
        <v>0.03242650000174763</v>
      </c>
      <c r="O40" s="1">
        <f t="shared" si="2"/>
        <v>0.0879404748961121</v>
      </c>
      <c r="Q40" s="46">
        <f t="shared" si="3"/>
        <v>39521.076</v>
      </c>
      <c r="S40" s="1">
        <f t="shared" si="9"/>
        <v>0.0030818014085721296</v>
      </c>
    </row>
    <row r="41" spans="1:19" ht="12.75">
      <c r="A41" s="29" t="s">
        <v>47</v>
      </c>
      <c r="B41" s="30" t="s">
        <v>49</v>
      </c>
      <c r="C41" s="29">
        <v>54540.37297</v>
      </c>
      <c r="D41" s="29">
        <v>0.00057</v>
      </c>
      <c r="E41" s="1">
        <f t="shared" si="0"/>
        <v>-1501.3577480301296</v>
      </c>
      <c r="F41" s="31">
        <f t="shared" si="1"/>
        <v>-1501.5</v>
      </c>
      <c r="G41" s="2">
        <f t="shared" si="7"/>
        <v>0.03239294999366393</v>
      </c>
      <c r="K41" s="1">
        <f t="shared" si="8"/>
        <v>0.03239294999366393</v>
      </c>
      <c r="O41" s="1">
        <f t="shared" si="2"/>
        <v>0.08792107976080327</v>
      </c>
      <c r="Q41" s="46">
        <f t="shared" si="3"/>
        <v>39521.87297</v>
      </c>
      <c r="S41" s="1">
        <f t="shared" si="9"/>
        <v>0.003083373195436265</v>
      </c>
    </row>
    <row r="42" spans="1:19" ht="12.75">
      <c r="A42" s="29" t="s">
        <v>47</v>
      </c>
      <c r="B42" s="30" t="s">
        <v>49</v>
      </c>
      <c r="C42" s="29">
        <v>54544.48276</v>
      </c>
      <c r="D42" s="29">
        <v>0.00066</v>
      </c>
      <c r="E42" s="1">
        <f t="shared" si="0"/>
        <v>-1483.3098171269262</v>
      </c>
      <c r="F42" s="31">
        <f t="shared" si="1"/>
        <v>-1483.5</v>
      </c>
      <c r="G42" s="2">
        <f t="shared" si="7"/>
        <v>0.0433075499968254</v>
      </c>
      <c r="K42" s="1">
        <f t="shared" si="8"/>
        <v>0.0433075499968254</v>
      </c>
      <c r="O42" s="1">
        <f t="shared" si="2"/>
        <v>0.08782133335064353</v>
      </c>
      <c r="Q42" s="46">
        <f t="shared" si="3"/>
        <v>39525.98276</v>
      </c>
      <c r="S42" s="1">
        <f t="shared" si="9"/>
        <v>0.001981476908470656</v>
      </c>
    </row>
    <row r="43" spans="1:19" ht="12.75">
      <c r="A43" s="29" t="s">
        <v>47</v>
      </c>
      <c r="B43" s="30" t="s">
        <v>48</v>
      </c>
      <c r="C43" s="29">
        <v>54544.58336</v>
      </c>
      <c r="D43" s="29">
        <v>0.0003</v>
      </c>
      <c r="E43" s="1">
        <f t="shared" si="0"/>
        <v>-1482.8680374134071</v>
      </c>
      <c r="F43" s="31">
        <f t="shared" si="1"/>
        <v>-1483</v>
      </c>
      <c r="G43" s="2">
        <f t="shared" si="7"/>
        <v>0.030049899993173312</v>
      </c>
      <c r="K43" s="1">
        <f t="shared" si="8"/>
        <v>0.030049899993173312</v>
      </c>
      <c r="O43" s="1">
        <f t="shared" si="2"/>
        <v>0.08781856261702799</v>
      </c>
      <c r="Q43" s="46">
        <f t="shared" si="3"/>
        <v>39526.08336</v>
      </c>
      <c r="S43" s="1">
        <f t="shared" si="9"/>
        <v>0.003337218381348744</v>
      </c>
    </row>
    <row r="44" spans="1:19" ht="12.75">
      <c r="A44" s="29" t="s">
        <v>47</v>
      </c>
      <c r="B44" s="30" t="s">
        <v>48</v>
      </c>
      <c r="C44" s="29">
        <v>54545.49594</v>
      </c>
      <c r="D44" s="29">
        <v>0.00011</v>
      </c>
      <c r="E44" s="1">
        <f t="shared" si="0"/>
        <v>-1478.8604893918039</v>
      </c>
      <c r="F44" s="31">
        <f t="shared" si="1"/>
        <v>-1479</v>
      </c>
      <c r="G44" s="2">
        <f t="shared" si="7"/>
        <v>0.03176869999879273</v>
      </c>
      <c r="K44" s="1">
        <f t="shared" si="8"/>
        <v>0.03176869999879273</v>
      </c>
      <c r="O44" s="1">
        <f t="shared" si="2"/>
        <v>0.0877963967481036</v>
      </c>
      <c r="Q44" s="46">
        <f t="shared" si="3"/>
        <v>39526.99594</v>
      </c>
      <c r="S44" s="1">
        <f t="shared" si="9"/>
        <v>0.003139102803032741</v>
      </c>
    </row>
    <row r="45" spans="1:19" ht="12.75">
      <c r="A45" s="29" t="s">
        <v>47</v>
      </c>
      <c r="B45" s="30" t="s">
        <v>49</v>
      </c>
      <c r="C45" s="29">
        <v>54547.43181</v>
      </c>
      <c r="D45" s="29">
        <v>0.00155</v>
      </c>
      <c r="E45" s="1">
        <f t="shared" si="0"/>
        <v>-1470.3592160913222</v>
      </c>
      <c r="F45" s="31">
        <f t="shared" si="1"/>
        <v>-1470.5</v>
      </c>
      <c r="G45" s="2">
        <f t="shared" si="7"/>
        <v>0.03205865000199992</v>
      </c>
      <c r="K45" s="1">
        <f t="shared" si="8"/>
        <v>0.03205865000199992</v>
      </c>
      <c r="O45" s="1">
        <f t="shared" si="2"/>
        <v>0.08774929427663929</v>
      </c>
      <c r="Q45" s="46">
        <f t="shared" si="3"/>
        <v>39528.93181</v>
      </c>
      <c r="S45" s="1">
        <f t="shared" si="9"/>
        <v>0.003101447859724422</v>
      </c>
    </row>
    <row r="46" spans="1:19" ht="12.75">
      <c r="A46" s="29" t="s">
        <v>47</v>
      </c>
      <c r="B46" s="30" t="s">
        <v>49</v>
      </c>
      <c r="C46" s="29">
        <v>54553.35032</v>
      </c>
      <c r="D46" s="29">
        <v>0.00034</v>
      </c>
      <c r="E46" s="1">
        <f t="shared" si="0"/>
        <v>-1444.368384557403</v>
      </c>
      <c r="F46" s="31">
        <f t="shared" si="1"/>
        <v>-1444.5</v>
      </c>
      <c r="G46" s="2">
        <f t="shared" si="7"/>
        <v>0.029970849995152093</v>
      </c>
      <c r="K46" s="1">
        <f t="shared" si="8"/>
        <v>0.029970849995152093</v>
      </c>
      <c r="O46" s="1">
        <f t="shared" si="2"/>
        <v>0.08760521612863079</v>
      </c>
      <c r="Q46" s="46">
        <f t="shared" si="3"/>
        <v>39534.85032</v>
      </c>
      <c r="S46" s="1">
        <f t="shared" si="9"/>
        <v>0.0033217201596078758</v>
      </c>
    </row>
    <row r="47" spans="1:19" ht="12.75">
      <c r="A47" s="29" t="s">
        <v>47</v>
      </c>
      <c r="B47" s="30" t="s">
        <v>48</v>
      </c>
      <c r="C47" s="29">
        <v>54553.46761</v>
      </c>
      <c r="D47" s="29">
        <v>0.00015</v>
      </c>
      <c r="E47" s="1">
        <f t="shared" si="0"/>
        <v>-1443.8533115693256</v>
      </c>
      <c r="F47" s="31">
        <f t="shared" si="1"/>
        <v>-1444</v>
      </c>
      <c r="G47" s="2">
        <f t="shared" si="7"/>
        <v>0.03340319999551866</v>
      </c>
      <c r="K47" s="1">
        <f t="shared" si="8"/>
        <v>0.03340319999551866</v>
      </c>
      <c r="O47" s="1">
        <f t="shared" si="2"/>
        <v>0.08760244539501523</v>
      </c>
      <c r="Q47" s="46">
        <f t="shared" si="3"/>
        <v>39534.96761</v>
      </c>
      <c r="S47" s="1">
        <f t="shared" si="9"/>
        <v>0.00293755820187485</v>
      </c>
    </row>
    <row r="48" spans="1:19" ht="12.75">
      <c r="A48" s="29" t="s">
        <v>47</v>
      </c>
      <c r="B48" s="30" t="s">
        <v>49</v>
      </c>
      <c r="C48" s="29">
        <v>54555.40135</v>
      </c>
      <c r="D48" s="29">
        <v>0.00026</v>
      </c>
      <c r="E48" s="1">
        <f t="shared" si="0"/>
        <v>-1435.3613920540342</v>
      </c>
      <c r="F48" s="31">
        <f t="shared" si="1"/>
        <v>-1435.5</v>
      </c>
      <c r="G48" s="2">
        <f t="shared" si="7"/>
        <v>0.0315631499979645</v>
      </c>
      <c r="K48" s="1">
        <f t="shared" si="8"/>
        <v>0.0315631499979645</v>
      </c>
      <c r="O48" s="1">
        <f t="shared" si="2"/>
        <v>0.08755534292355091</v>
      </c>
      <c r="Q48" s="46">
        <f t="shared" si="3"/>
        <v>39536.90135</v>
      </c>
      <c r="S48" s="1">
        <f t="shared" si="9"/>
        <v>0.0031351256686160886</v>
      </c>
    </row>
    <row r="49" spans="1:19" ht="12.75">
      <c r="A49" s="29" t="s">
        <v>47</v>
      </c>
      <c r="B49" s="30" t="s">
        <v>48</v>
      </c>
      <c r="C49" s="29">
        <v>54555.5181</v>
      </c>
      <c r="D49" s="29">
        <v>0.00051</v>
      </c>
      <c r="E49" s="1">
        <f t="shared" si="0"/>
        <v>-1434.8486904481208</v>
      </c>
      <c r="F49" s="31">
        <f t="shared" si="1"/>
        <v>-1435</v>
      </c>
      <c r="G49" s="2">
        <f t="shared" si="7"/>
        <v>0.0344554999974207</v>
      </c>
      <c r="K49" s="1">
        <f t="shared" si="8"/>
        <v>0.0344554999974207</v>
      </c>
      <c r="O49" s="1">
        <f t="shared" si="2"/>
        <v>0.08755257218993537</v>
      </c>
      <c r="Q49" s="46">
        <f t="shared" si="3"/>
        <v>39537.0181</v>
      </c>
      <c r="S49" s="1">
        <f t="shared" si="9"/>
        <v>0.0028192990754171143</v>
      </c>
    </row>
    <row r="50" spans="1:19" ht="12.75">
      <c r="A50" s="29" t="s">
        <v>47</v>
      </c>
      <c r="B50" s="30" t="s">
        <v>48</v>
      </c>
      <c r="C50" s="29">
        <v>54556.42758</v>
      </c>
      <c r="D50" s="29">
        <v>0.0001</v>
      </c>
      <c r="E50" s="1">
        <f t="shared" si="0"/>
        <v>-1430.8547559167034</v>
      </c>
      <c r="F50" s="31">
        <f t="shared" si="1"/>
        <v>-1431</v>
      </c>
      <c r="G50" s="2">
        <f t="shared" si="7"/>
        <v>0.03307430000131717</v>
      </c>
      <c r="K50" s="1">
        <f t="shared" si="8"/>
        <v>0.03307430000131717</v>
      </c>
      <c r="O50" s="1">
        <f t="shared" si="2"/>
        <v>0.08753040632101099</v>
      </c>
      <c r="Q50" s="46">
        <f t="shared" si="3"/>
        <v>39537.92758</v>
      </c>
      <c r="S50" s="1">
        <f t="shared" si="9"/>
        <v>0.002965467515501797</v>
      </c>
    </row>
    <row r="51" spans="1:19" ht="12.75">
      <c r="A51" s="29" t="s">
        <v>47</v>
      </c>
      <c r="B51" s="30" t="s">
        <v>48</v>
      </c>
      <c r="C51" s="29">
        <v>54558.4772</v>
      </c>
      <c r="D51" s="29">
        <v>7E-05</v>
      </c>
      <c r="E51" s="1">
        <f t="shared" si="0"/>
        <v>-1421.853955355661</v>
      </c>
      <c r="F51" s="31">
        <f t="shared" si="1"/>
        <v>-1422</v>
      </c>
      <c r="G51" s="2">
        <f t="shared" si="7"/>
        <v>0.03325659999973141</v>
      </c>
      <c r="K51" s="1">
        <f t="shared" si="8"/>
        <v>0.03325659999973141</v>
      </c>
      <c r="O51" s="1">
        <f t="shared" si="2"/>
        <v>0.08748053311593113</v>
      </c>
      <c r="Q51" s="46">
        <f t="shared" si="3"/>
        <v>39539.9772</v>
      </c>
      <c r="S51" s="1">
        <f t="shared" si="9"/>
        <v>0.0029402349225901006</v>
      </c>
    </row>
    <row r="52" spans="1:19" ht="12.75">
      <c r="A52" s="29" t="s">
        <v>47</v>
      </c>
      <c r="B52" s="30" t="s">
        <v>48</v>
      </c>
      <c r="C52" s="29">
        <v>56241.51283</v>
      </c>
      <c r="D52" s="29">
        <v>0.00088</v>
      </c>
      <c r="E52" s="1">
        <f t="shared" si="0"/>
        <v>5969.1102442391775</v>
      </c>
      <c r="F52" s="31">
        <f t="shared" si="1"/>
        <v>5969</v>
      </c>
      <c r="G52" s="2">
        <f t="shared" si="7"/>
        <v>0.025104299995291512</v>
      </c>
      <c r="K52" s="1">
        <f t="shared" si="8"/>
        <v>0.025104299995291512</v>
      </c>
      <c r="O52" s="1">
        <f t="shared" si="2"/>
        <v>0.046523548810899186</v>
      </c>
      <c r="Q52" s="46">
        <f t="shared" si="3"/>
        <v>41223.01283</v>
      </c>
      <c r="S52" s="1">
        <f t="shared" si="9"/>
        <v>0.0004587842198249107</v>
      </c>
    </row>
    <row r="53" spans="1:19" ht="12.75">
      <c r="A53" s="29" t="s">
        <v>47</v>
      </c>
      <c r="B53" s="30" t="s">
        <v>49</v>
      </c>
      <c r="C53" s="29">
        <v>56241.62948</v>
      </c>
      <c r="D53" s="29">
        <v>0.00104</v>
      </c>
      <c r="E53" s="1">
        <f aca="true" t="shared" si="10" ref="E53:E84">+(C53-C$7)/C$8</f>
        <v>5969.622506700257</v>
      </c>
      <c r="F53" s="31">
        <f aca="true" t="shared" si="11" ref="F53:F84">ROUND(2*E53,0)/2</f>
        <v>5969.5</v>
      </c>
      <c r="G53" s="2">
        <f t="shared" si="7"/>
        <v>0.027896650004549883</v>
      </c>
      <c r="K53" s="1">
        <f t="shared" si="8"/>
        <v>0.027896650004549883</v>
      </c>
      <c r="O53" s="1">
        <f aca="true" t="shared" si="12" ref="O53:O84">+C$11+C$12*$F53</f>
        <v>0.04652077807728364</v>
      </c>
      <c r="Q53" s="46">
        <f aca="true" t="shared" si="13" ref="Q53:Q84">+C53-15018.5</f>
        <v>41223.12948</v>
      </c>
      <c r="S53" s="1">
        <f t="shared" si="9"/>
        <v>0.00034685814646958946</v>
      </c>
    </row>
    <row r="54" spans="1:21" ht="12.75">
      <c r="A54" s="29" t="s">
        <v>47</v>
      </c>
      <c r="B54" s="30" t="s">
        <v>49</v>
      </c>
      <c r="C54" s="29">
        <v>56245.60618</v>
      </c>
      <c r="D54" s="29">
        <v>0.00063</v>
      </c>
      <c r="E54" s="1">
        <f t="shared" si="10"/>
        <v>5987.085979729954</v>
      </c>
      <c r="F54" s="31">
        <f t="shared" si="11"/>
        <v>5987</v>
      </c>
      <c r="O54" s="1">
        <f t="shared" si="12"/>
        <v>0.046423802400739456</v>
      </c>
      <c r="Q54" s="46">
        <f t="shared" si="13"/>
        <v>41227.10618</v>
      </c>
      <c r="S54" s="1">
        <f>+(U54-O54)^2</f>
        <v>0.0007206487849571597</v>
      </c>
      <c r="U54" s="2">
        <f>+C54-(C$7+F54*C$8)</f>
        <v>0.01957889999903273</v>
      </c>
    </row>
    <row r="55" spans="1:19" ht="12.75">
      <c r="A55" s="29" t="s">
        <v>47</v>
      </c>
      <c r="B55" s="30" t="s">
        <v>48</v>
      </c>
      <c r="C55" s="29">
        <v>56282.50216</v>
      </c>
      <c r="D55" s="29">
        <v>0.00027</v>
      </c>
      <c r="E55" s="1">
        <f t="shared" si="10"/>
        <v>6149.112773713467</v>
      </c>
      <c r="F55" s="31">
        <f t="shared" si="11"/>
        <v>6149</v>
      </c>
      <c r="G55" s="2">
        <f>+C55-(C$7+F55*C$8)</f>
        <v>0.025680299993837252</v>
      </c>
      <c r="K55" s="1">
        <f>+G55</f>
        <v>0.025680299993837252</v>
      </c>
      <c r="O55" s="1">
        <f t="shared" si="12"/>
        <v>0.045526084709301876</v>
      </c>
      <c r="Q55" s="46">
        <f t="shared" si="13"/>
        <v>41264.00216</v>
      </c>
      <c r="S55" s="1">
        <f>+(G55-O55)^2</f>
        <v>0.00039385517097256925</v>
      </c>
    </row>
    <row r="56" spans="1:19" ht="12.75">
      <c r="A56" s="29" t="s">
        <v>47</v>
      </c>
      <c r="B56" s="30" t="s">
        <v>48</v>
      </c>
      <c r="C56" s="29">
        <v>56292.52156</v>
      </c>
      <c r="D56" s="29">
        <v>0.00019</v>
      </c>
      <c r="E56" s="1">
        <f t="shared" si="10"/>
        <v>6193.112452259461</v>
      </c>
      <c r="F56" s="31">
        <f t="shared" si="11"/>
        <v>6193</v>
      </c>
      <c r="G56" s="2">
        <f>+C56-(C$7+F56*C$8)</f>
        <v>0.025607099996705074</v>
      </c>
      <c r="K56" s="1">
        <f>+G56</f>
        <v>0.025607099996705074</v>
      </c>
      <c r="O56" s="1">
        <f t="shared" si="12"/>
        <v>0.04528226015113364</v>
      </c>
      <c r="Q56" s="46">
        <f t="shared" si="13"/>
        <v>41274.02156</v>
      </c>
      <c r="S56" s="1">
        <f>+(G56-O56)^2</f>
        <v>0.00038711192710241344</v>
      </c>
    </row>
    <row r="57" spans="1:21" ht="12.75">
      <c r="A57" s="29" t="s">
        <v>47</v>
      </c>
      <c r="B57" s="30" t="s">
        <v>49</v>
      </c>
      <c r="C57" s="29">
        <v>56292.60644</v>
      </c>
      <c r="D57" s="29">
        <v>0.00102</v>
      </c>
      <c r="E57" s="1">
        <f t="shared" si="10"/>
        <v>6193.485198403449</v>
      </c>
      <c r="F57" s="31">
        <f t="shared" si="11"/>
        <v>6193.5</v>
      </c>
      <c r="O57" s="1">
        <f t="shared" si="12"/>
        <v>0.045279489417518096</v>
      </c>
      <c r="Q57" s="46">
        <f t="shared" si="13"/>
        <v>41274.10644</v>
      </c>
      <c r="S57" s="1">
        <f>+(U57-O57)^2</f>
        <v>0.00236682633488356</v>
      </c>
      <c r="U57" s="1">
        <f>+C57-(C$7+F57*C$8)</f>
        <v>-0.0033705499954521656</v>
      </c>
    </row>
    <row r="58" spans="1:19" ht="12.75">
      <c r="A58" s="29" t="s">
        <v>47</v>
      </c>
      <c r="B58" s="30" t="s">
        <v>48</v>
      </c>
      <c r="C58" s="29">
        <v>56354.46021</v>
      </c>
      <c r="D58" s="29">
        <v>0.00014</v>
      </c>
      <c r="E58" s="1">
        <f t="shared" si="10"/>
        <v>6465.112840463487</v>
      </c>
      <c r="F58" s="31">
        <f t="shared" si="11"/>
        <v>6465</v>
      </c>
      <c r="G58" s="2">
        <f>+C58-(C$7+F58*C$8)</f>
        <v>0.02569549999316223</v>
      </c>
      <c r="K58" s="1">
        <f>+G58</f>
        <v>0.02569549999316223</v>
      </c>
      <c r="O58" s="1">
        <f t="shared" si="12"/>
        <v>0.04377498106427548</v>
      </c>
      <c r="Q58" s="46">
        <f t="shared" si="13"/>
        <v>41335.96021</v>
      </c>
      <c r="S58" s="1">
        <f>+(G58-O58)^2</f>
        <v>0.00032686763580074224</v>
      </c>
    </row>
    <row r="59" spans="1:21" ht="12.75">
      <c r="A59" s="29" t="s">
        <v>47</v>
      </c>
      <c r="B59" s="30" t="s">
        <v>48</v>
      </c>
      <c r="C59" s="29">
        <v>56354.61749</v>
      </c>
      <c r="D59" s="29">
        <v>0.00019</v>
      </c>
      <c r="E59" s="1">
        <f t="shared" si="10"/>
        <v>6465.8035274748545</v>
      </c>
      <c r="F59" s="31">
        <f t="shared" si="11"/>
        <v>6466</v>
      </c>
      <c r="O59" s="1">
        <f t="shared" si="12"/>
        <v>0.04376943959704438</v>
      </c>
      <c r="Q59" s="46">
        <f t="shared" si="13"/>
        <v>41336.11749</v>
      </c>
      <c r="S59" s="1">
        <f>+(U59-O59)^2</f>
        <v>0.007833885494630996</v>
      </c>
      <c r="U59" s="1">
        <f>+C59-(C$7+F59*C$8)</f>
        <v>-0.044739800003299024</v>
      </c>
    </row>
    <row r="60" spans="1:19" ht="12.75">
      <c r="A60" s="29" t="s">
        <v>47</v>
      </c>
      <c r="B60" s="30" t="s">
        <v>48</v>
      </c>
      <c r="C60" s="29">
        <v>56355.37105</v>
      </c>
      <c r="D60" s="29">
        <v>0.00019</v>
      </c>
      <c r="E60" s="1">
        <f t="shared" si="10"/>
        <v>6469.112747364798</v>
      </c>
      <c r="F60" s="31">
        <f t="shared" si="11"/>
        <v>6469</v>
      </c>
      <c r="G60" s="2">
        <f>+C60-(C$7+F60*C$8)</f>
        <v>0.025674299999081995</v>
      </c>
      <c r="K60" s="1">
        <f>+G60</f>
        <v>0.025674299999081995</v>
      </c>
      <c r="O60" s="1">
        <f t="shared" si="12"/>
        <v>0.04375281519535109</v>
      </c>
      <c r="Q60" s="46">
        <f t="shared" si="13"/>
        <v>41336.87105</v>
      </c>
      <c r="S60" s="1">
        <f>+(G60-O60)^2</f>
        <v>0.0003268327117017326</v>
      </c>
    </row>
    <row r="61" spans="1:21" ht="12.75">
      <c r="A61" s="29" t="s">
        <v>47</v>
      </c>
      <c r="B61" s="30" t="s">
        <v>49</v>
      </c>
      <c r="C61" s="29">
        <v>56356.57558</v>
      </c>
      <c r="D61" s="29">
        <v>0.0006</v>
      </c>
      <c r="E61" s="1">
        <f t="shared" si="10"/>
        <v>6474.402378759771</v>
      </c>
      <c r="F61" s="31">
        <f t="shared" si="11"/>
        <v>6474.5</v>
      </c>
      <c r="O61" s="1">
        <f t="shared" si="12"/>
        <v>0.04372233712558007</v>
      </c>
      <c r="Q61" s="46">
        <f t="shared" si="13"/>
        <v>41338.07558</v>
      </c>
      <c r="S61" s="1">
        <f>+(U61-O61)^2</f>
        <v>0.00434969098776126</v>
      </c>
      <c r="U61" s="1">
        <f>+C61-(C$7+F61*C$8)</f>
        <v>-0.022229850008443464</v>
      </c>
    </row>
    <row r="62" spans="1:19" ht="12.75">
      <c r="A62" s="29" t="s">
        <v>47</v>
      </c>
      <c r="B62" s="30" t="s">
        <v>49</v>
      </c>
      <c r="C62" s="29">
        <v>56357.30799</v>
      </c>
      <c r="D62" s="29">
        <v>0.00012</v>
      </c>
      <c r="E62" s="1">
        <f t="shared" si="10"/>
        <v>6477.61871951511</v>
      </c>
      <c r="F62" s="31">
        <f t="shared" si="11"/>
        <v>6477.5</v>
      </c>
      <c r="G62" s="2">
        <f>+C62-(C$7+F62*C$8)</f>
        <v>0.02703425000072457</v>
      </c>
      <c r="K62" s="1">
        <f>+G62</f>
        <v>0.02703425000072457</v>
      </c>
      <c r="O62" s="1">
        <f t="shared" si="12"/>
        <v>0.04370571272388678</v>
      </c>
      <c r="Q62" s="46">
        <f t="shared" si="13"/>
        <v>41338.80799</v>
      </c>
      <c r="S62" s="1">
        <f>+(G62-O62)^2</f>
        <v>0.0002779376693297871</v>
      </c>
    </row>
    <row r="63" spans="1:19" ht="12.75">
      <c r="A63" s="29" t="s">
        <v>47</v>
      </c>
      <c r="B63" s="30" t="s">
        <v>48</v>
      </c>
      <c r="C63" s="29">
        <v>56357.42041</v>
      </c>
      <c r="D63" s="29">
        <v>0.00018</v>
      </c>
      <c r="E63" s="1">
        <f t="shared" si="10"/>
        <v>6478.112406149243</v>
      </c>
      <c r="F63" s="31">
        <f t="shared" si="11"/>
        <v>6478</v>
      </c>
      <c r="G63" s="2">
        <f>+C63-(C$7+F63*C$8)</f>
        <v>0.025596599996788427</v>
      </c>
      <c r="K63" s="1">
        <f>+G63</f>
        <v>0.025596599996788427</v>
      </c>
      <c r="O63" s="1">
        <f t="shared" si="12"/>
        <v>0.04370294199027123</v>
      </c>
      <c r="Q63" s="46">
        <f t="shared" si="13"/>
        <v>41338.92041</v>
      </c>
      <c r="S63" s="1">
        <f>+(G63-O63)^2</f>
        <v>0.00032783962038495875</v>
      </c>
    </row>
    <row r="64" spans="1:21" ht="12.75">
      <c r="A64" s="29" t="s">
        <v>47</v>
      </c>
      <c r="B64" s="30" t="s">
        <v>48</v>
      </c>
      <c r="C64" s="29">
        <v>56366.36772</v>
      </c>
      <c r="D64" s="29">
        <v>0.00015</v>
      </c>
      <c r="E64" s="1">
        <f t="shared" si="10"/>
        <v>6517.404056732244</v>
      </c>
      <c r="F64" s="31">
        <f t="shared" si="11"/>
        <v>6517.5</v>
      </c>
      <c r="O64" s="1">
        <f t="shared" si="12"/>
        <v>0.04348405403464293</v>
      </c>
      <c r="Q64" s="46">
        <f t="shared" si="13"/>
        <v>41347.86772</v>
      </c>
      <c r="S64" s="1">
        <f>+(U64-O64)^2</f>
        <v>0.00426824461868919</v>
      </c>
      <c r="U64" s="1">
        <f>+C64-(C$7+F64*C$8)</f>
        <v>-0.021847750002052635</v>
      </c>
    </row>
    <row r="65" spans="1:19" ht="12.75">
      <c r="A65" s="29" t="s">
        <v>47</v>
      </c>
      <c r="B65" s="30" t="s">
        <v>49</v>
      </c>
      <c r="C65" s="29">
        <v>56367.32729</v>
      </c>
      <c r="D65" s="29">
        <v>0.00011</v>
      </c>
      <c r="E65" s="1">
        <f t="shared" si="10"/>
        <v>6521.617958916238</v>
      </c>
      <c r="F65" s="31">
        <f t="shared" si="11"/>
        <v>6521.5</v>
      </c>
      <c r="G65" s="2">
        <f>+C65-(C$7+F65*C$8)</f>
        <v>0.026861049998842645</v>
      </c>
      <c r="K65" s="1">
        <f>+G65</f>
        <v>0.026861049998842645</v>
      </c>
      <c r="O65" s="1">
        <f t="shared" si="12"/>
        <v>0.04346188816571854</v>
      </c>
      <c r="Q65" s="46">
        <f t="shared" si="13"/>
        <v>41348.82729</v>
      </c>
      <c r="S65" s="1">
        <f>+(G65-O65)^2</f>
        <v>0.0002755878278428034</v>
      </c>
    </row>
    <row r="66" spans="1:19" ht="12.75">
      <c r="A66" s="29" t="s">
        <v>47</v>
      </c>
      <c r="B66" s="30" t="s">
        <v>48</v>
      </c>
      <c r="C66" s="29">
        <v>56367.4395</v>
      </c>
      <c r="D66" s="29">
        <v>0.00016</v>
      </c>
      <c r="E66" s="1">
        <f t="shared" si="10"/>
        <v>6522.110723346205</v>
      </c>
      <c r="F66" s="31">
        <f t="shared" si="11"/>
        <v>6522</v>
      </c>
      <c r="G66" s="2">
        <f>+C66-(C$7+F66*C$8)</f>
        <v>0.02521339999657357</v>
      </c>
      <c r="K66" s="1">
        <f>+G66</f>
        <v>0.02521339999657357</v>
      </c>
      <c r="O66" s="1">
        <f t="shared" si="12"/>
        <v>0.043459117432103</v>
      </c>
      <c r="Q66" s="46">
        <f t="shared" si="13"/>
        <v>41348.9395</v>
      </c>
      <c r="S66" s="1">
        <f>+(G66-O66)^2</f>
        <v>0.0003329062047371825</v>
      </c>
    </row>
    <row r="67" spans="1:21" ht="12.75">
      <c r="A67" s="29" t="s">
        <v>47</v>
      </c>
      <c r="B67" s="30" t="s">
        <v>49</v>
      </c>
      <c r="C67" s="29">
        <v>56368.32861</v>
      </c>
      <c r="D67" s="29">
        <v>0.00133</v>
      </c>
      <c r="E67" s="1">
        <f t="shared" si="10"/>
        <v>6526.015204072782</v>
      </c>
      <c r="F67" s="31">
        <f t="shared" si="11"/>
        <v>6526</v>
      </c>
      <c r="O67" s="1">
        <f t="shared" si="12"/>
        <v>0.04343695156317861</v>
      </c>
      <c r="Q67" s="46">
        <f t="shared" si="13"/>
        <v>41349.82861</v>
      </c>
      <c r="S67" s="1">
        <f>+(U67-O67)^2</f>
        <v>0.0015979807629513054</v>
      </c>
      <c r="U67" s="2">
        <f>+C67-(C$7+F67*C$8)</f>
        <v>0.003462199994828552</v>
      </c>
    </row>
    <row r="68" spans="1:19" ht="12.75">
      <c r="A68" s="29" t="s">
        <v>47</v>
      </c>
      <c r="B68" s="30" t="s">
        <v>49</v>
      </c>
      <c r="C68" s="29">
        <v>56395.3361</v>
      </c>
      <c r="D68" s="29">
        <v>0.00026</v>
      </c>
      <c r="E68" s="1">
        <f t="shared" si="10"/>
        <v>6644.617204026248</v>
      </c>
      <c r="F68" s="31">
        <f t="shared" si="11"/>
        <v>6644.5</v>
      </c>
      <c r="G68" s="2">
        <f>+C68-(C$7+F68*C$8)</f>
        <v>0.026689149999583606</v>
      </c>
      <c r="K68" s="1">
        <f>+G68</f>
        <v>0.026689149999583606</v>
      </c>
      <c r="O68" s="1">
        <f t="shared" si="12"/>
        <v>0.04278028769629371</v>
      </c>
      <c r="Q68" s="46">
        <f t="shared" si="13"/>
        <v>41376.8361</v>
      </c>
      <c r="S68" s="1">
        <f>+(G68-O68)^2</f>
        <v>0.000258924712374485</v>
      </c>
    </row>
    <row r="69" spans="1:19" ht="12.75">
      <c r="A69" s="29" t="s">
        <v>47</v>
      </c>
      <c r="B69" s="30" t="s">
        <v>48</v>
      </c>
      <c r="C69" s="29">
        <v>56395.44887</v>
      </c>
      <c r="D69" s="29">
        <v>0.00057</v>
      </c>
      <c r="E69" s="1">
        <f t="shared" si="10"/>
        <v>6645.112427667346</v>
      </c>
      <c r="F69" s="31">
        <f t="shared" si="11"/>
        <v>6645</v>
      </c>
      <c r="G69" s="2">
        <f>+C69-(C$7+F69*C$8)</f>
        <v>0.025601499997719657</v>
      </c>
      <c r="K69" s="1">
        <f>+G69</f>
        <v>0.025601499997719657</v>
      </c>
      <c r="O69" s="1">
        <f t="shared" si="12"/>
        <v>0.04277751696267816</v>
      </c>
      <c r="Q69" s="46">
        <f t="shared" si="13"/>
        <v>41376.94887</v>
      </c>
      <c r="S69" s="1">
        <f>+(G69-O69)^2</f>
        <v>0.0002950155587805423</v>
      </c>
    </row>
    <row r="70" spans="1:21" ht="12.75">
      <c r="A70" s="29" t="s">
        <v>47</v>
      </c>
      <c r="B70" s="30" t="s">
        <v>48</v>
      </c>
      <c r="C70" s="29">
        <v>56396.39603</v>
      </c>
      <c r="D70" s="29">
        <v>0.00027</v>
      </c>
      <c r="E70" s="1">
        <f t="shared" si="10"/>
        <v>6649.271831976162</v>
      </c>
      <c r="F70" s="31">
        <f t="shared" si="11"/>
        <v>6649.5</v>
      </c>
      <c r="O70" s="1">
        <f t="shared" si="12"/>
        <v>0.04275258036013823</v>
      </c>
      <c r="Q70" s="46">
        <f t="shared" si="13"/>
        <v>41377.89603</v>
      </c>
      <c r="S70" s="1">
        <f>+(U70-O70)^2</f>
        <v>0.008969970908576335</v>
      </c>
      <c r="U70" s="2">
        <f>+C70-(C$7+F70*C$8)</f>
        <v>-0.05195734999870183</v>
      </c>
    </row>
    <row r="71" spans="1:19" ht="12.75">
      <c r="A71" s="29" t="s">
        <v>47</v>
      </c>
      <c r="B71" s="30" t="s">
        <v>49</v>
      </c>
      <c r="C71" s="29">
        <v>56396.47477</v>
      </c>
      <c r="D71" s="29">
        <v>0.00021</v>
      </c>
      <c r="E71" s="1">
        <f t="shared" si="10"/>
        <v>6649.617614626679</v>
      </c>
      <c r="F71" s="31">
        <f t="shared" si="11"/>
        <v>6649.5</v>
      </c>
      <c r="G71" s="2">
        <f>+C71-(C$7+F71*C$8)</f>
        <v>0.02678264999849489</v>
      </c>
      <c r="K71" s="1">
        <f>+G71</f>
        <v>0.02678264999849489</v>
      </c>
      <c r="O71" s="1">
        <f t="shared" si="12"/>
        <v>0.04275258036013823</v>
      </c>
      <c r="Q71" s="46">
        <f t="shared" si="13"/>
        <v>41377.97477</v>
      </c>
      <c r="S71" s="1">
        <f>+(G71-O71)^2</f>
        <v>0.0002550386757557378</v>
      </c>
    </row>
    <row r="72" spans="1:19" ht="12.75">
      <c r="A72" s="29" t="s">
        <v>47</v>
      </c>
      <c r="B72" s="30" t="s">
        <v>49</v>
      </c>
      <c r="C72" s="29">
        <v>56397.38565</v>
      </c>
      <c r="D72" s="29">
        <v>0.00015</v>
      </c>
      <c r="E72" s="1">
        <f t="shared" si="10"/>
        <v>6653.617697185891</v>
      </c>
      <c r="F72" s="31">
        <f t="shared" si="11"/>
        <v>6653.5</v>
      </c>
      <c r="G72" s="2">
        <f>+C72-(C$7+F72*C$8)</f>
        <v>0.026801449996128213</v>
      </c>
      <c r="K72" s="1">
        <f>+G72</f>
        <v>0.026801449996128213</v>
      </c>
      <c r="O72" s="1">
        <f t="shared" si="12"/>
        <v>0.04273041449121385</v>
      </c>
      <c r="Q72" s="46">
        <f t="shared" si="13"/>
        <v>41378.88565</v>
      </c>
      <c r="S72" s="1">
        <f>+(G72-O72)^2</f>
        <v>0.0002537319098856988</v>
      </c>
    </row>
    <row r="73" spans="1:19" ht="12.75">
      <c r="A73" s="29" t="s">
        <v>47</v>
      </c>
      <c r="B73" s="30" t="s">
        <v>49</v>
      </c>
      <c r="C73" s="29">
        <v>56397.49805</v>
      </c>
      <c r="D73" s="29">
        <v>0.00015</v>
      </c>
      <c r="E73" s="1">
        <f t="shared" si="10"/>
        <v>6654.11129599109</v>
      </c>
      <c r="F73" s="31">
        <f t="shared" si="11"/>
        <v>6654</v>
      </c>
      <c r="G73" s="2">
        <f>+C73-(C$7+F73*C$8)</f>
        <v>0.02534379999997327</v>
      </c>
      <c r="K73" s="1">
        <f>+G73</f>
        <v>0.02534379999997327</v>
      </c>
      <c r="O73" s="1">
        <f t="shared" si="12"/>
        <v>0.0427276437575983</v>
      </c>
      <c r="Q73" s="46">
        <f t="shared" si="13"/>
        <v>41378.99805</v>
      </c>
      <c r="S73" s="1">
        <f>+(G73-O73)^2</f>
        <v>0.00030219802378951864</v>
      </c>
    </row>
    <row r="74" spans="1:21" ht="12.75">
      <c r="A74" s="29" t="s">
        <v>47</v>
      </c>
      <c r="B74" s="30" t="s">
        <v>49</v>
      </c>
      <c r="C74" s="29">
        <v>56398.35323</v>
      </c>
      <c r="D74" s="29">
        <v>0.00069</v>
      </c>
      <c r="E74" s="1">
        <f t="shared" si="10"/>
        <v>6657.866774871949</v>
      </c>
      <c r="F74" s="31">
        <f t="shared" si="11"/>
        <v>6658</v>
      </c>
      <c r="O74" s="1">
        <f t="shared" si="12"/>
        <v>0.04270547788867391</v>
      </c>
      <c r="Q74" s="46">
        <f t="shared" si="13"/>
        <v>41379.85323</v>
      </c>
      <c r="S74" s="1">
        <f>+(U74-O74)^2</f>
        <v>0.005335262010194408</v>
      </c>
      <c r="U74" s="2">
        <f>+C74-(C$7+F74*C$8)</f>
        <v>-0.030337399999552872</v>
      </c>
    </row>
    <row r="75" spans="1:21" ht="12.75">
      <c r="A75" s="29" t="s">
        <v>47</v>
      </c>
      <c r="B75" s="30" t="s">
        <v>49</v>
      </c>
      <c r="C75" s="29">
        <v>56428.37839</v>
      </c>
      <c r="D75" s="29">
        <v>0.00183</v>
      </c>
      <c r="E75" s="1">
        <f t="shared" si="10"/>
        <v>6789.720717053249</v>
      </c>
      <c r="F75" s="31">
        <f t="shared" si="11"/>
        <v>6789.5</v>
      </c>
      <c r="O75" s="1">
        <f t="shared" si="12"/>
        <v>0.04197677494778476</v>
      </c>
      <c r="Q75" s="46">
        <f t="shared" si="13"/>
        <v>41409.87839</v>
      </c>
      <c r="S75" s="1">
        <f>+(U75-O75)^2</f>
        <v>6.862258578156752E-05</v>
      </c>
      <c r="U75" s="2">
        <f>+C75-(C$7+F75*C$8)</f>
        <v>0.050260649994015694</v>
      </c>
    </row>
    <row r="76" spans="1:21" ht="12.75">
      <c r="A76" s="29" t="s">
        <v>47</v>
      </c>
      <c r="B76" s="30" t="s">
        <v>49</v>
      </c>
      <c r="C76" s="29">
        <v>56647.70805</v>
      </c>
      <c r="D76" s="29">
        <v>0.00151</v>
      </c>
      <c r="E76" s="1">
        <f t="shared" si="10"/>
        <v>7752.895611318163</v>
      </c>
      <c r="F76" s="31">
        <f t="shared" si="11"/>
        <v>7753</v>
      </c>
      <c r="O76" s="1">
        <f t="shared" si="12"/>
        <v>0.03663757127062359</v>
      </c>
      <c r="Q76" s="46">
        <f t="shared" si="13"/>
        <v>41629.20805</v>
      </c>
      <c r="S76" s="1">
        <f>+(U76-O76)^2</f>
        <v>0.0036491834011767805</v>
      </c>
      <c r="U76" s="2">
        <f>+C76-(C$7+F76*C$8)</f>
        <v>-0.023770899999362882</v>
      </c>
    </row>
    <row r="77" spans="1:21" ht="12.75">
      <c r="A77" s="29" t="s">
        <v>47</v>
      </c>
      <c r="B77" s="30" t="s">
        <v>48</v>
      </c>
      <c r="C77" s="29">
        <v>56657.50441</v>
      </c>
      <c r="D77" s="29">
        <v>0.0001</v>
      </c>
      <c r="E77" s="1">
        <f t="shared" si="10"/>
        <v>7795.915821203052</v>
      </c>
      <c r="F77" s="31">
        <f t="shared" si="11"/>
        <v>7796</v>
      </c>
      <c r="O77" s="1">
        <f t="shared" si="12"/>
        <v>0.03639928817968645</v>
      </c>
      <c r="Q77" s="46">
        <f t="shared" si="13"/>
        <v>41639.00441</v>
      </c>
      <c r="S77" s="1">
        <f>+(U77-O77)^2</f>
        <v>0.003087812423691442</v>
      </c>
      <c r="U77" s="2">
        <f>+C77-(C$7+F77*C$8)</f>
        <v>-0.019168799997714814</v>
      </c>
    </row>
    <row r="78" spans="1:19" ht="12.75">
      <c r="A78" s="29" t="s">
        <v>47</v>
      </c>
      <c r="B78" s="30" t="s">
        <v>49</v>
      </c>
      <c r="C78" s="29">
        <v>56666.31538</v>
      </c>
      <c r="D78" s="29">
        <v>0.00021</v>
      </c>
      <c r="E78" s="1">
        <f t="shared" si="10"/>
        <v>7834.608741705093</v>
      </c>
      <c r="F78" s="31">
        <f t="shared" si="11"/>
        <v>7834.5</v>
      </c>
      <c r="G78" s="2">
        <f aca="true" t="shared" si="14" ref="G78:G87">+C78-(C$7+F78*C$8)</f>
        <v>0.024762149994785432</v>
      </c>
      <c r="K78" s="1">
        <f aca="true" t="shared" si="15" ref="K78:K87">+G78</f>
        <v>0.024762149994785432</v>
      </c>
      <c r="O78" s="1">
        <f t="shared" si="12"/>
        <v>0.03618594169128925</v>
      </c>
      <c r="Q78" s="46">
        <f t="shared" si="13"/>
        <v>41647.81538</v>
      </c>
      <c r="S78" s="1">
        <f aca="true" t="shared" si="16" ref="S78:S87">+(G78-O78)^2</f>
        <v>0.00013050301672510952</v>
      </c>
    </row>
    <row r="79" spans="1:19" ht="12.75">
      <c r="A79" s="29" t="s">
        <v>47</v>
      </c>
      <c r="B79" s="30" t="s">
        <v>48</v>
      </c>
      <c r="C79" s="29">
        <v>56666.42946</v>
      </c>
      <c r="D79" s="29">
        <v>0.00018</v>
      </c>
      <c r="E79" s="1">
        <f t="shared" si="10"/>
        <v>7835.109718143652</v>
      </c>
      <c r="F79" s="31">
        <f t="shared" si="11"/>
        <v>7835</v>
      </c>
      <c r="G79" s="2">
        <f t="shared" si="14"/>
        <v>0.024984499999845866</v>
      </c>
      <c r="K79" s="1">
        <f t="shared" si="15"/>
        <v>0.024984499999845866</v>
      </c>
      <c r="O79" s="1">
        <f t="shared" si="12"/>
        <v>0.0361831709576737</v>
      </c>
      <c r="Q79" s="46">
        <f t="shared" si="13"/>
        <v>41647.92946</v>
      </c>
      <c r="S79" s="1">
        <f t="shared" si="16"/>
        <v>0.00012541023122169653</v>
      </c>
    </row>
    <row r="80" spans="1:19" ht="12.75">
      <c r="A80" s="29" t="s">
        <v>47</v>
      </c>
      <c r="B80" s="30" t="s">
        <v>49</v>
      </c>
      <c r="C80" s="29">
        <v>56666.54276</v>
      </c>
      <c r="D80" s="29">
        <v>0.00017</v>
      </c>
      <c r="E80" s="1">
        <f t="shared" si="10"/>
        <v>7835.607269252415</v>
      </c>
      <c r="F80" s="31">
        <f t="shared" si="11"/>
        <v>7835.5</v>
      </c>
      <c r="G80" s="2">
        <f t="shared" si="14"/>
        <v>0.024426849995506927</v>
      </c>
      <c r="K80" s="1">
        <f t="shared" si="15"/>
        <v>0.024426849995506927</v>
      </c>
      <c r="O80" s="1">
        <f t="shared" si="12"/>
        <v>0.03618040022405815</v>
      </c>
      <c r="Q80" s="46">
        <f t="shared" si="13"/>
        <v>41648.04276</v>
      </c>
      <c r="S80" s="1">
        <f t="shared" si="16"/>
        <v>0.00013814594297507647</v>
      </c>
    </row>
    <row r="81" spans="1:19" ht="12.75">
      <c r="A81" s="29" t="s">
        <v>47</v>
      </c>
      <c r="B81" s="30" t="s">
        <v>49</v>
      </c>
      <c r="C81" s="29">
        <v>56673.37364</v>
      </c>
      <c r="D81" s="29">
        <v>0.00017</v>
      </c>
      <c r="E81" s="1">
        <f t="shared" si="10"/>
        <v>7865.604726603771</v>
      </c>
      <c r="F81" s="31">
        <f t="shared" si="11"/>
        <v>7865.5</v>
      </c>
      <c r="G81" s="2">
        <f t="shared" si="14"/>
        <v>0.02384784999594558</v>
      </c>
      <c r="K81" s="1">
        <f t="shared" si="15"/>
        <v>0.02384784999594558</v>
      </c>
      <c r="O81" s="1">
        <f t="shared" si="12"/>
        <v>0.03601415620712527</v>
      </c>
      <c r="Q81" s="46">
        <f t="shared" si="13"/>
        <v>41654.87364</v>
      </c>
      <c r="S81" s="1">
        <f t="shared" si="16"/>
        <v>0.00014801900682418943</v>
      </c>
    </row>
    <row r="82" spans="1:19" ht="12.75">
      <c r="A82" s="29" t="s">
        <v>47</v>
      </c>
      <c r="B82" s="30" t="s">
        <v>48</v>
      </c>
      <c r="C82" s="29">
        <v>56673.48843</v>
      </c>
      <c r="D82" s="29">
        <v>0.00017</v>
      </c>
      <c r="E82" s="1">
        <f t="shared" si="10"/>
        <v>7866.108820970727</v>
      </c>
      <c r="F82" s="31">
        <f t="shared" si="11"/>
        <v>7866</v>
      </c>
      <c r="G82" s="2">
        <f t="shared" si="14"/>
        <v>0.024780199993983842</v>
      </c>
      <c r="K82" s="1">
        <f t="shared" si="15"/>
        <v>0.024780199993983842</v>
      </c>
      <c r="O82" s="1">
        <f t="shared" si="12"/>
        <v>0.03601138547350972</v>
      </c>
      <c r="Q82" s="46">
        <f t="shared" si="13"/>
        <v>41654.98843</v>
      </c>
      <c r="S82" s="1">
        <f t="shared" si="16"/>
        <v>0.00012613952727551285</v>
      </c>
    </row>
    <row r="83" spans="1:19" ht="12.75">
      <c r="A83" s="29" t="s">
        <v>47</v>
      </c>
      <c r="B83" s="30" t="s">
        <v>49</v>
      </c>
      <c r="C83" s="29">
        <v>56683.28042</v>
      </c>
      <c r="D83" s="29">
        <v>0.00027</v>
      </c>
      <c r="E83" s="1">
        <f t="shared" si="10"/>
        <v>7909.109840225934</v>
      </c>
      <c r="F83" s="31">
        <f t="shared" si="11"/>
        <v>7909</v>
      </c>
      <c r="G83" s="2">
        <f t="shared" si="14"/>
        <v>0.02501230000052601</v>
      </c>
      <c r="K83" s="1">
        <f t="shared" si="15"/>
        <v>0.02501230000052601</v>
      </c>
      <c r="O83" s="1">
        <f t="shared" si="12"/>
        <v>0.03577310238257258</v>
      </c>
      <c r="Q83" s="46">
        <f t="shared" si="13"/>
        <v>41664.78042</v>
      </c>
      <c r="S83" s="1">
        <f t="shared" si="16"/>
        <v>0.00011579486790545909</v>
      </c>
    </row>
    <row r="84" spans="1:19" ht="12.75">
      <c r="A84" s="29" t="s">
        <v>47</v>
      </c>
      <c r="B84" s="30" t="s">
        <v>48</v>
      </c>
      <c r="C84" s="29">
        <v>56683.39486</v>
      </c>
      <c r="D84" s="29">
        <v>0.00035</v>
      </c>
      <c r="E84" s="1">
        <f t="shared" si="10"/>
        <v>7909.612397585925</v>
      </c>
      <c r="F84" s="31">
        <f t="shared" si="11"/>
        <v>7909.5</v>
      </c>
      <c r="G84" s="2">
        <f t="shared" si="14"/>
        <v>0.02559464999649208</v>
      </c>
      <c r="K84" s="1">
        <f t="shared" si="15"/>
        <v>0.02559464999649208</v>
      </c>
      <c r="O84" s="1">
        <f t="shared" si="12"/>
        <v>0.035770331648957036</v>
      </c>
      <c r="Q84" s="46">
        <f t="shared" si="13"/>
        <v>41664.89486</v>
      </c>
      <c r="S84" s="1">
        <f t="shared" si="16"/>
        <v>0.00010354449709231194</v>
      </c>
    </row>
    <row r="85" spans="1:19" ht="12.75">
      <c r="A85" s="29" t="s">
        <v>47</v>
      </c>
      <c r="B85" s="30" t="s">
        <v>48</v>
      </c>
      <c r="C85" s="29">
        <v>56692.27457</v>
      </c>
      <c r="D85" s="29">
        <v>0.00017</v>
      </c>
      <c r="E85" s="1">
        <f aca="true" t="shared" si="17" ref="E85:E96">+(C85-C$7)/C$8</f>
        <v>7948.60718625406</v>
      </c>
      <c r="F85" s="31">
        <f aca="true" t="shared" si="18" ref="F85:F98">ROUND(2*E85,0)/2</f>
        <v>7948.5</v>
      </c>
      <c r="G85" s="2">
        <f t="shared" si="14"/>
        <v>0.024407949997112155</v>
      </c>
      <c r="K85" s="1">
        <f t="shared" si="15"/>
        <v>0.024407949997112155</v>
      </c>
      <c r="O85" s="1">
        <f aca="true" t="shared" si="19" ref="O85:O96">+C$11+C$12*$F85</f>
        <v>0.03555421442694428</v>
      </c>
      <c r="Q85" s="46">
        <f aca="true" t="shared" si="20" ref="Q85:Q96">+C85-15018.5</f>
        <v>41673.77457</v>
      </c>
      <c r="S85" s="1">
        <f t="shared" si="16"/>
        <v>0.00012423921073974084</v>
      </c>
    </row>
    <row r="86" spans="1:19" ht="12.75">
      <c r="A86" s="29" t="s">
        <v>47</v>
      </c>
      <c r="B86" s="30" t="s">
        <v>49</v>
      </c>
      <c r="C86" s="29">
        <v>56692.38881</v>
      </c>
      <c r="D86" s="29">
        <v>0.00014</v>
      </c>
      <c r="E86" s="1">
        <f t="shared" si="17"/>
        <v>7949.108865324352</v>
      </c>
      <c r="F86" s="31">
        <f t="shared" si="18"/>
        <v>7949</v>
      </c>
      <c r="G86" s="2">
        <f t="shared" si="14"/>
        <v>0.02479029999085469</v>
      </c>
      <c r="K86" s="1">
        <f t="shared" si="15"/>
        <v>0.02479029999085469</v>
      </c>
      <c r="O86" s="1">
        <f t="shared" si="19"/>
        <v>0.03555144369332874</v>
      </c>
      <c r="Q86" s="46">
        <f t="shared" si="20"/>
        <v>41673.88881</v>
      </c>
      <c r="S86" s="1">
        <f t="shared" si="16"/>
        <v>0.0001158022137852968</v>
      </c>
    </row>
    <row r="87" spans="1:19" ht="12.75">
      <c r="A87" s="29" t="s">
        <v>47</v>
      </c>
      <c r="B87" s="30" t="s">
        <v>48</v>
      </c>
      <c r="C87" s="29">
        <v>56692.50293</v>
      </c>
      <c r="D87" s="29">
        <v>0.00023</v>
      </c>
      <c r="E87" s="1">
        <f t="shared" si="17"/>
        <v>7949.610017420877</v>
      </c>
      <c r="F87" s="31">
        <f t="shared" si="18"/>
        <v>7949.5</v>
      </c>
      <c r="G87" s="2">
        <f t="shared" si="14"/>
        <v>0.0250526500021806</v>
      </c>
      <c r="K87" s="1">
        <f t="shared" si="15"/>
        <v>0.0250526500021806</v>
      </c>
      <c r="O87" s="1">
        <f t="shared" si="19"/>
        <v>0.03554867295971319</v>
      </c>
      <c r="Q87" s="46">
        <f t="shared" si="20"/>
        <v>41674.00293</v>
      </c>
      <c r="S87" s="1">
        <f t="shared" si="16"/>
        <v>0.00011016649792505115</v>
      </c>
    </row>
    <row r="88" spans="1:21" ht="12.75">
      <c r="A88" s="29" t="s">
        <v>47</v>
      </c>
      <c r="B88" s="30" t="s">
        <v>48</v>
      </c>
      <c r="C88" s="29">
        <v>56695.36398</v>
      </c>
      <c r="D88" s="29">
        <v>0.0014</v>
      </c>
      <c r="E88" s="1">
        <f t="shared" si="17"/>
        <v>7962.17417099334</v>
      </c>
      <c r="F88" s="31">
        <f t="shared" si="18"/>
        <v>7962</v>
      </c>
      <c r="O88" s="1">
        <f t="shared" si="19"/>
        <v>0.03547940461932448</v>
      </c>
      <c r="Q88" s="46">
        <f t="shared" si="20"/>
        <v>41676.86398</v>
      </c>
      <c r="S88" s="1">
        <f>+(U88-O88)^2</f>
        <v>1.7489085349727904E-05</v>
      </c>
      <c r="U88" s="2">
        <f>+C88-(C$7+F88*C$8)</f>
        <v>0.039661399998294655</v>
      </c>
    </row>
    <row r="89" spans="1:19" ht="12.75">
      <c r="A89" s="29" t="s">
        <v>47</v>
      </c>
      <c r="B89" s="30" t="s">
        <v>48</v>
      </c>
      <c r="C89" s="29">
        <v>56700.58736</v>
      </c>
      <c r="D89" s="29">
        <v>0.00011</v>
      </c>
      <c r="E89" s="1">
        <f t="shared" si="17"/>
        <v>7985.112374969954</v>
      </c>
      <c r="F89" s="31">
        <f t="shared" si="18"/>
        <v>7985</v>
      </c>
      <c r="G89" s="2">
        <f>+C89-(C$7+F89*C$8)</f>
        <v>0.025589499993657228</v>
      </c>
      <c r="K89" s="1">
        <f>+G89</f>
        <v>0.025589499993657228</v>
      </c>
      <c r="O89" s="1">
        <f t="shared" si="19"/>
        <v>0.03535195087300927</v>
      </c>
      <c r="Q89" s="46">
        <f t="shared" si="20"/>
        <v>41682.08736</v>
      </c>
      <c r="S89" s="1">
        <f>+(G89-O89)^2</f>
        <v>9.530544717176145E-05</v>
      </c>
    </row>
    <row r="90" spans="1:19" ht="12.75">
      <c r="A90" s="29" t="s">
        <v>47</v>
      </c>
      <c r="B90" s="30" t="s">
        <v>49</v>
      </c>
      <c r="C90" s="29">
        <v>56701.4974</v>
      </c>
      <c r="D90" s="29">
        <v>0.00012</v>
      </c>
      <c r="E90" s="1">
        <f t="shared" si="17"/>
        <v>7989.108768712502</v>
      </c>
      <c r="F90" s="31">
        <f t="shared" si="18"/>
        <v>7989</v>
      </c>
      <c r="G90" s="2">
        <f>+C90-(C$7+F90*C$8)</f>
        <v>0.02476829999795882</v>
      </c>
      <c r="K90" s="1">
        <f>+G90</f>
        <v>0.02476829999795882</v>
      </c>
      <c r="O90" s="1">
        <f t="shared" si="19"/>
        <v>0.03532978500408489</v>
      </c>
      <c r="Q90" s="46">
        <f t="shared" si="20"/>
        <v>41682.9974</v>
      </c>
      <c r="S90" s="1">
        <f>+(G90-O90)^2</f>
        <v>0.00011154496553462574</v>
      </c>
    </row>
    <row r="91" spans="1:19" ht="12.75">
      <c r="A91" s="29" t="s">
        <v>47</v>
      </c>
      <c r="B91" s="30" t="s">
        <v>48</v>
      </c>
      <c r="C91" s="29">
        <v>56701.61116</v>
      </c>
      <c r="D91" s="29">
        <v>0.00036</v>
      </c>
      <c r="E91" s="1">
        <f t="shared" si="17"/>
        <v>7989.608339887563</v>
      </c>
      <c r="F91" s="31">
        <f t="shared" si="18"/>
        <v>7989.5</v>
      </c>
      <c r="G91" s="2">
        <f>+C91-(C$7+F91*C$8)</f>
        <v>0.02467064999655122</v>
      </c>
      <c r="K91" s="1">
        <f>+G91</f>
        <v>0.02467064999655122</v>
      </c>
      <c r="O91" s="1">
        <f t="shared" si="19"/>
        <v>0.03532701427046934</v>
      </c>
      <c r="Q91" s="46">
        <f t="shared" si="20"/>
        <v>41683.11116</v>
      </c>
      <c r="S91" s="1">
        <f>+(G91-O91)^2</f>
        <v>0.00011355809953843843</v>
      </c>
    </row>
    <row r="92" spans="1:21" ht="12.75">
      <c r="A92" s="29" t="s">
        <v>47</v>
      </c>
      <c r="B92" s="30" t="s">
        <v>49</v>
      </c>
      <c r="C92" s="29">
        <v>56706.46126</v>
      </c>
      <c r="D92" s="29">
        <v>0.00014</v>
      </c>
      <c r="E92" s="1">
        <f t="shared" si="17"/>
        <v>8010.907303988771</v>
      </c>
      <c r="F92" s="31">
        <f t="shared" si="18"/>
        <v>8011</v>
      </c>
      <c r="O92" s="1">
        <f t="shared" si="19"/>
        <v>0.03520787272500077</v>
      </c>
      <c r="Q92" s="46">
        <f t="shared" si="20"/>
        <v>41687.96126</v>
      </c>
      <c r="S92" s="1">
        <f>+(U92-O92)^2</f>
        <v>0.003171511310742036</v>
      </c>
      <c r="U92" s="2">
        <f>+C92-(C$7+F92*C$8)</f>
        <v>-0.021108300003106706</v>
      </c>
    </row>
    <row r="93" spans="1:19" ht="12.75">
      <c r="A93" s="29" t="s">
        <v>47</v>
      </c>
      <c r="B93" s="30" t="s">
        <v>49</v>
      </c>
      <c r="C93" s="32">
        <v>56706.62052</v>
      </c>
      <c r="D93" s="33">
        <v>0.00021</v>
      </c>
      <c r="E93" s="1">
        <f t="shared" si="17"/>
        <v>8011.606686068062</v>
      </c>
      <c r="F93" s="31">
        <f t="shared" si="18"/>
        <v>8011.5</v>
      </c>
      <c r="G93" s="2">
        <f aca="true" t="shared" si="21" ref="G93:G98">+C93-(C$7+F93*C$8)</f>
        <v>0.024294049995660316</v>
      </c>
      <c r="K93" s="1">
        <f aca="true" t="shared" si="22" ref="K93:K98">+G93</f>
        <v>0.024294049995660316</v>
      </c>
      <c r="O93" s="1">
        <f t="shared" si="19"/>
        <v>0.03520510199138522</v>
      </c>
      <c r="Q93" s="46">
        <f t="shared" si="20"/>
        <v>41688.12052</v>
      </c>
      <c r="S93" s="1">
        <f aca="true" t="shared" si="23" ref="S93:S98">+(G93-O93)^2</f>
        <v>0.00011905105565341239</v>
      </c>
    </row>
    <row r="94" spans="1:19" ht="12.75">
      <c r="A94" s="34" t="s">
        <v>50</v>
      </c>
      <c r="C94" s="29">
        <v>57089.7522</v>
      </c>
      <c r="D94" s="29">
        <v>0.0002</v>
      </c>
      <c r="E94" s="1">
        <f t="shared" si="17"/>
        <v>9694.109706286756</v>
      </c>
      <c r="F94" s="31">
        <f t="shared" si="18"/>
        <v>9694</v>
      </c>
      <c r="G94" s="2">
        <f t="shared" si="21"/>
        <v>0.024981800001114607</v>
      </c>
      <c r="K94" s="1">
        <f t="shared" si="22"/>
        <v>0.024981800001114607</v>
      </c>
      <c r="O94" s="1">
        <f t="shared" si="19"/>
        <v>0.025881583375065888</v>
      </c>
      <c r="Q94" s="46">
        <f t="shared" si="20"/>
        <v>42071.2522</v>
      </c>
      <c r="S94" s="1">
        <f t="shared" si="23"/>
        <v>8.096101200391506E-07</v>
      </c>
    </row>
    <row r="95" spans="1:19" ht="12.75">
      <c r="A95" s="35" t="s">
        <v>51</v>
      </c>
      <c r="B95" s="36" t="s">
        <v>48</v>
      </c>
      <c r="C95" s="37">
        <v>57465.47957</v>
      </c>
      <c r="D95" s="37">
        <v>0.0004</v>
      </c>
      <c r="E95" s="1">
        <f t="shared" si="17"/>
        <v>11344.09708087248</v>
      </c>
      <c r="F95" s="31">
        <f t="shared" si="18"/>
        <v>11344</v>
      </c>
      <c r="G95" s="2">
        <f t="shared" si="21"/>
        <v>0.02210680000280263</v>
      </c>
      <c r="K95" s="1">
        <f t="shared" si="22"/>
        <v>0.02210680000280263</v>
      </c>
      <c r="O95" s="1">
        <f t="shared" si="19"/>
        <v>0.01673816244375717</v>
      </c>
      <c r="Q95" s="46">
        <f t="shared" si="20"/>
        <v>42446.97957</v>
      </c>
      <c r="S95" s="1">
        <f t="shared" si="23"/>
        <v>2.8822269240393577E-05</v>
      </c>
    </row>
    <row r="96" spans="1:19" ht="12.75">
      <c r="A96" s="34" t="s">
        <v>52</v>
      </c>
      <c r="C96" s="2">
        <v>57817.6387</v>
      </c>
      <c r="D96" s="2">
        <v>0.0004</v>
      </c>
      <c r="E96" s="1">
        <f t="shared" si="17"/>
        <v>12890.585744567892</v>
      </c>
      <c r="F96" s="31">
        <f t="shared" si="18"/>
        <v>12890.5</v>
      </c>
      <c r="G96" s="2">
        <f t="shared" si="21"/>
        <v>0.019525349998730235</v>
      </c>
      <c r="K96" s="1">
        <f t="shared" si="22"/>
        <v>0.019525349998730235</v>
      </c>
      <c r="O96" s="1">
        <f t="shared" si="19"/>
        <v>0.008168283370866919</v>
      </c>
      <c r="Q96" s="46">
        <f t="shared" si="20"/>
        <v>42799.1387</v>
      </c>
      <c r="S96" s="1">
        <f t="shared" si="23"/>
        <v>0.00012898296238972662</v>
      </c>
    </row>
    <row r="97" spans="1:19" ht="12.75">
      <c r="A97" s="34" t="s">
        <v>53</v>
      </c>
      <c r="C97" s="2">
        <v>58551.6724</v>
      </c>
      <c r="D97" s="2">
        <v>0.0002</v>
      </c>
      <c r="E97" s="1">
        <f>+(C97-C$7)/C$8</f>
        <v>16114.056894727762</v>
      </c>
      <c r="F97" s="31">
        <f t="shared" si="18"/>
        <v>16114</v>
      </c>
      <c r="G97" s="2">
        <f t="shared" si="21"/>
        <v>0.012955799997143913</v>
      </c>
      <c r="K97" s="1">
        <f t="shared" si="22"/>
        <v>0.012955799997143913</v>
      </c>
      <c r="O97" s="1">
        <f>+C$11+C$12*$F97</f>
        <v>-0.009694636248571642</v>
      </c>
      <c r="Q97" s="46">
        <f>+C97-15018.5</f>
        <v>43533.1724</v>
      </c>
      <c r="S97" s="1">
        <f t="shared" si="23"/>
        <v>0.000513042262121225</v>
      </c>
    </row>
    <row r="98" spans="1:19" ht="12.75">
      <c r="A98" s="34" t="s">
        <v>54</v>
      </c>
      <c r="C98" s="38">
        <v>58898.7083</v>
      </c>
      <c r="D98" s="39">
        <v>0.0005</v>
      </c>
      <c r="E98" s="1">
        <f>+(C98-C$7)/C$8</f>
        <v>17638.04715800825</v>
      </c>
      <c r="F98" s="31">
        <f t="shared" si="18"/>
        <v>17638</v>
      </c>
      <c r="G98" s="2">
        <f t="shared" si="21"/>
        <v>0.010738599994510878</v>
      </c>
      <c r="K98" s="1">
        <f t="shared" si="22"/>
        <v>0.010738599994510878</v>
      </c>
      <c r="O98" s="1">
        <f>+C$11+C$12*$F98</f>
        <v>-0.018139832308762233</v>
      </c>
      <c r="Q98" s="46">
        <f>+C98-15018.5</f>
        <v>43880.2083</v>
      </c>
      <c r="S98" s="1">
        <f t="shared" si="23"/>
        <v>0.0008339638522947279</v>
      </c>
    </row>
    <row r="99" spans="1:19" ht="12.75">
      <c r="A99" s="40" t="s">
        <v>55</v>
      </c>
      <c r="B99" s="41" t="s">
        <v>48</v>
      </c>
      <c r="C99" s="42">
        <v>58532.2708</v>
      </c>
      <c r="D99" s="42" t="s">
        <v>56</v>
      </c>
      <c r="E99" s="1">
        <f aca="true" t="shared" si="24" ref="E99:E105">+(C99-C$7)/C$8</f>
        <v>16028.855768584703</v>
      </c>
      <c r="F99" s="31">
        <f aca="true" t="shared" si="25" ref="F99:F105">ROUND(2*E99,0)/2</f>
        <v>16029</v>
      </c>
      <c r="G99" s="2">
        <f aca="true" t="shared" si="26" ref="G99:G105">+C99-(C$7+F99*C$8)</f>
        <v>-0.03284370000619674</v>
      </c>
      <c r="K99" s="1">
        <f aca="true" t="shared" si="27" ref="K99:K105">+G99</f>
        <v>-0.03284370000619674</v>
      </c>
      <c r="O99" s="1">
        <f aca="true" t="shared" si="28" ref="O99:O105">+C$11+C$12*$F99</f>
        <v>-0.009223611533928477</v>
      </c>
      <c r="Q99" s="46">
        <f aca="true" t="shared" si="29" ref="Q99:Q105">+C99-15018.5</f>
        <v>43513.7708</v>
      </c>
      <c r="S99" s="1">
        <f aca="true" t="shared" si="30" ref="S99:S105">+(G99-O99)^2</f>
        <v>0.0005579085794377801</v>
      </c>
    </row>
    <row r="100" spans="1:19" ht="12.75">
      <c r="A100" s="40" t="s">
        <v>55</v>
      </c>
      <c r="B100" s="41" t="s">
        <v>48</v>
      </c>
      <c r="C100" s="42">
        <v>58532.2711</v>
      </c>
      <c r="D100" s="42" t="s">
        <v>57</v>
      </c>
      <c r="E100" s="1">
        <f t="shared" si="24"/>
        <v>16028.857086019234</v>
      </c>
      <c r="F100" s="31">
        <f t="shared" si="25"/>
        <v>16029</v>
      </c>
      <c r="G100" s="2">
        <f t="shared" si="26"/>
        <v>-0.03254370000649942</v>
      </c>
      <c r="K100" s="1">
        <f t="shared" si="27"/>
        <v>-0.03254370000649942</v>
      </c>
      <c r="O100" s="1">
        <f t="shared" si="28"/>
        <v>-0.009223611533928477</v>
      </c>
      <c r="Q100" s="46">
        <f t="shared" si="29"/>
        <v>43513.7711</v>
      </c>
      <c r="S100" s="1">
        <f t="shared" si="30"/>
        <v>0.0005438265263685362</v>
      </c>
    </row>
    <row r="101" spans="1:19" ht="12.75">
      <c r="A101" s="40" t="s">
        <v>55</v>
      </c>
      <c r="B101" s="41" t="s">
        <v>48</v>
      </c>
      <c r="C101" s="42">
        <v>58532.2713</v>
      </c>
      <c r="D101" s="42" t="s">
        <v>58</v>
      </c>
      <c r="E101" s="1">
        <f t="shared" si="24"/>
        <v>16028.857964308934</v>
      </c>
      <c r="F101" s="31">
        <f t="shared" si="25"/>
        <v>16029</v>
      </c>
      <c r="G101" s="2">
        <f t="shared" si="26"/>
        <v>-0.03234370000427589</v>
      </c>
      <c r="K101" s="1">
        <f t="shared" si="27"/>
        <v>-0.03234370000427589</v>
      </c>
      <c r="O101" s="1">
        <f t="shared" si="28"/>
        <v>-0.009223611533928477</v>
      </c>
      <c r="Q101" s="46">
        <f t="shared" si="29"/>
        <v>43513.7713</v>
      </c>
      <c r="S101" s="1">
        <f t="shared" si="30"/>
        <v>0.0005345384908766913</v>
      </c>
    </row>
    <row r="102" spans="1:19" ht="12.75">
      <c r="A102" s="40" t="s">
        <v>55</v>
      </c>
      <c r="B102" s="41" t="s">
        <v>48</v>
      </c>
      <c r="C102" s="42">
        <v>58592.3269</v>
      </c>
      <c r="D102" s="42" t="s">
        <v>59</v>
      </c>
      <c r="E102" s="1">
        <f t="shared" si="24"/>
        <v>16292.589035519342</v>
      </c>
      <c r="F102" s="31">
        <f t="shared" si="25"/>
        <v>16292.5</v>
      </c>
      <c r="G102" s="2">
        <f t="shared" si="26"/>
        <v>0.020274750000680797</v>
      </c>
      <c r="K102" s="1">
        <f t="shared" si="27"/>
        <v>0.020274750000680797</v>
      </c>
      <c r="O102" s="1">
        <f t="shared" si="28"/>
        <v>-0.010683788149322318</v>
      </c>
      <c r="Q102" s="46">
        <f t="shared" si="29"/>
        <v>43573.8269</v>
      </c>
      <c r="S102" s="1">
        <f t="shared" si="30"/>
        <v>0.0009584310843851983</v>
      </c>
    </row>
    <row r="103" spans="1:19" ht="12.75">
      <c r="A103" s="40" t="s">
        <v>55</v>
      </c>
      <c r="B103" s="41" t="s">
        <v>48</v>
      </c>
      <c r="C103" s="42">
        <v>58532.2721</v>
      </c>
      <c r="D103" s="42" t="s">
        <v>59</v>
      </c>
      <c r="E103" s="1">
        <f t="shared" si="24"/>
        <v>16028.861477467695</v>
      </c>
      <c r="F103" s="31">
        <f t="shared" si="25"/>
        <v>16029</v>
      </c>
      <c r="G103" s="2">
        <f t="shared" si="26"/>
        <v>-0.031543700002657715</v>
      </c>
      <c r="K103" s="1">
        <f t="shared" si="27"/>
        <v>-0.031543700002657715</v>
      </c>
      <c r="O103" s="1">
        <f t="shared" si="28"/>
        <v>-0.009223611533928477</v>
      </c>
      <c r="Q103" s="46">
        <f t="shared" si="29"/>
        <v>43513.7721</v>
      </c>
      <c r="S103" s="1">
        <f t="shared" si="30"/>
        <v>0.0004981863492518999</v>
      </c>
    </row>
    <row r="104" spans="1:19" ht="12.75">
      <c r="A104" s="40" t="s">
        <v>55</v>
      </c>
      <c r="B104" s="41" t="s">
        <v>48</v>
      </c>
      <c r="C104" s="42">
        <v>58593.639</v>
      </c>
      <c r="D104" s="42" t="s">
        <v>59</v>
      </c>
      <c r="E104" s="1">
        <f t="shared" si="24"/>
        <v>16298.351055023533</v>
      </c>
      <c r="F104" s="31">
        <f t="shared" si="25"/>
        <v>16298.5</v>
      </c>
      <c r="G104" s="2">
        <f t="shared" si="26"/>
        <v>-0.03391705000103684</v>
      </c>
      <c r="K104" s="1">
        <f t="shared" si="27"/>
        <v>-0.03391705000103684</v>
      </c>
      <c r="O104" s="1">
        <f t="shared" si="28"/>
        <v>-0.010717036952708897</v>
      </c>
      <c r="Q104" s="46">
        <f t="shared" si="29"/>
        <v>43575.139</v>
      </c>
      <c r="S104" s="1">
        <f t="shared" si="30"/>
        <v>0.0005382406054425868</v>
      </c>
    </row>
    <row r="105" spans="1:19" ht="12.75">
      <c r="A105" s="40" t="s">
        <v>55</v>
      </c>
      <c r="B105" s="41" t="s">
        <v>49</v>
      </c>
      <c r="C105" s="42">
        <v>58595.615</v>
      </c>
      <c r="D105" s="42" t="s">
        <v>59</v>
      </c>
      <c r="E105" s="1">
        <f t="shared" si="24"/>
        <v>16307.028557150072</v>
      </c>
      <c r="F105" s="31">
        <f t="shared" si="25"/>
        <v>16307</v>
      </c>
      <c r="G105" s="2">
        <f t="shared" si="26"/>
        <v>0.006502899996121414</v>
      </c>
      <c r="K105" s="1">
        <f t="shared" si="27"/>
        <v>0.006502899996121414</v>
      </c>
      <c r="O105" s="1">
        <f t="shared" si="28"/>
        <v>-0.010764139424173216</v>
      </c>
      <c r="Q105" s="46">
        <f t="shared" si="29"/>
        <v>43577.115</v>
      </c>
      <c r="S105" s="1">
        <f t="shared" si="30"/>
        <v>0.0002981506503420087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pane xSplit="14" ySplit="22" topLeftCell="O85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E12" sqref="E12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10.140625" style="1" customWidth="1"/>
    <col min="6" max="6" width="15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3" t="s">
        <v>60</v>
      </c>
    </row>
    <row r="2" spans="1:4" ht="12.75">
      <c r="A2" s="1" t="s">
        <v>1</v>
      </c>
      <c r="B2" s="1" t="s">
        <v>2</v>
      </c>
      <c r="C2" s="4"/>
      <c r="D2" s="4" t="s">
        <v>3</v>
      </c>
    </row>
    <row r="4" spans="1:4" ht="12.75">
      <c r="A4" s="5" t="s">
        <v>4</v>
      </c>
      <c r="C4" s="6" t="s">
        <v>5</v>
      </c>
      <c r="D4" s="7" t="s">
        <v>5</v>
      </c>
    </row>
    <row r="5" spans="1:4" ht="12.75">
      <c r="A5" s="8" t="s">
        <v>6</v>
      </c>
      <c r="B5"/>
      <c r="C5" s="9">
        <v>-9.5</v>
      </c>
      <c r="D5" t="s">
        <v>7</v>
      </c>
    </row>
    <row r="6" ht="12.75">
      <c r="A6" s="5" t="s">
        <v>8</v>
      </c>
    </row>
    <row r="7" spans="1:4" ht="12.75">
      <c r="A7" s="1" t="s">
        <v>9</v>
      </c>
      <c r="C7" s="2">
        <v>54882.2551</v>
      </c>
      <c r="D7" s="10" t="s">
        <v>10</v>
      </c>
    </row>
    <row r="8" spans="1:4" ht="12.75">
      <c r="A8" s="1" t="s">
        <v>11</v>
      </c>
      <c r="C8" s="2">
        <v>0.257066</v>
      </c>
      <c r="D8" s="10" t="s">
        <v>10</v>
      </c>
    </row>
    <row r="9" spans="1:5" ht="12.75">
      <c r="A9" s="11" t="s">
        <v>12</v>
      </c>
      <c r="C9" s="12">
        <v>21</v>
      </c>
      <c r="D9" s="13" t="str">
        <f>"F"&amp;C9</f>
        <v>F21</v>
      </c>
      <c r="E9" s="14" t="str">
        <f>"G"&amp;C9</f>
        <v>G21</v>
      </c>
    </row>
    <row r="10" spans="1:5" ht="12.75">
      <c r="A10"/>
      <c r="B10"/>
      <c r="C10" s="15" t="s">
        <v>13</v>
      </c>
      <c r="D10" s="15" t="s">
        <v>14</v>
      </c>
      <c r="E10"/>
    </row>
    <row r="11" spans="1:5" ht="12.75">
      <c r="A11" t="s">
        <v>15</v>
      </c>
      <c r="B11"/>
      <c r="C11" s="16">
        <f ca="1">INTERCEPT(INDIRECT($E$9):G991,INDIRECT($D$9):F991)</f>
        <v>0.0026580671732983176</v>
      </c>
      <c r="D11" s="4"/>
      <c r="E11"/>
    </row>
    <row r="12" spans="1:5" ht="12.75">
      <c r="A12" t="s">
        <v>16</v>
      </c>
      <c r="B12"/>
      <c r="C12" s="16">
        <f ca="1">SLOPE(INDIRECT($E$9):G991,INDIRECT($D$9):F991)</f>
        <v>-9.58976714545818E-07</v>
      </c>
      <c r="D12" s="4"/>
      <c r="E12"/>
    </row>
    <row r="13" spans="1:3" ht="12.75">
      <c r="A13" t="s">
        <v>17</v>
      </c>
      <c r="B13"/>
      <c r="C13" s="4" t="s">
        <v>18</v>
      </c>
    </row>
    <row r="14" spans="1:3" ht="12.75">
      <c r="A14"/>
      <c r="B14"/>
      <c r="C14"/>
    </row>
    <row r="15" spans="1:6" ht="12.75">
      <c r="A15" s="17" t="s">
        <v>19</v>
      </c>
      <c r="B15"/>
      <c r="C15" s="18">
        <f>(C7+C11)+(C8+C12)*INT(MAX(F21:F3532))</f>
        <v>58898.64195901499</v>
      </c>
      <c r="E15" s="19" t="s">
        <v>20</v>
      </c>
      <c r="F15" s="9">
        <v>1</v>
      </c>
    </row>
    <row r="16" spans="1:6" ht="12.75">
      <c r="A16" s="17" t="s">
        <v>21</v>
      </c>
      <c r="B16"/>
      <c r="C16" s="18">
        <f>+C8+C12</f>
        <v>0.2570650410232855</v>
      </c>
      <c r="E16" s="19" t="s">
        <v>22</v>
      </c>
      <c r="F16" s="43">
        <f ca="1">NOW()+15018.5+$C$5/24</f>
        <v>59907.75572488426</v>
      </c>
    </row>
    <row r="17" spans="1:6" ht="12.75">
      <c r="A17" s="19" t="s">
        <v>23</v>
      </c>
      <c r="B17"/>
      <c r="C17">
        <f>COUNT(C21:C2190)</f>
        <v>85</v>
      </c>
      <c r="E17" s="19" t="s">
        <v>24</v>
      </c>
      <c r="F17" s="16">
        <f>ROUND(2*(F16-$C$7)/$C$8,0)/2+F15</f>
        <v>19550.5</v>
      </c>
    </row>
    <row r="18" spans="1:6" ht="12.75">
      <c r="A18" s="17" t="s">
        <v>25</v>
      </c>
      <c r="B18"/>
      <c r="C18" s="21">
        <f>+C15</f>
        <v>58898.64195901499</v>
      </c>
      <c r="D18" s="22">
        <f>+C16</f>
        <v>0.2570650410232855</v>
      </c>
      <c r="E18" s="19" t="s">
        <v>26</v>
      </c>
      <c r="F18" s="14">
        <f>ROUND(2*(F16-$C$15)/$C$16,0)/2+F15</f>
        <v>3926.5</v>
      </c>
    </row>
    <row r="19" spans="5:19" ht="12.75">
      <c r="E19" s="19" t="s">
        <v>27</v>
      </c>
      <c r="F19" s="44">
        <f>+$C$15+$C$16*F18-15018.5-$C$5/24</f>
        <v>44889.90367592625</v>
      </c>
      <c r="S19" s="1">
        <f>SQRT(SUM(S21:S93))</f>
        <v>0.1828691887918892</v>
      </c>
    </row>
    <row r="20" spans="1:19" ht="14.25">
      <c r="A20" s="15" t="s">
        <v>28</v>
      </c>
      <c r="B20" s="15" t="s">
        <v>29</v>
      </c>
      <c r="C20" s="15" t="s">
        <v>30</v>
      </c>
      <c r="D20" s="15" t="s">
        <v>31</v>
      </c>
      <c r="E20" s="15" t="s">
        <v>32</v>
      </c>
      <c r="F20" s="15" t="s">
        <v>33</v>
      </c>
      <c r="G20" s="15" t="s">
        <v>34</v>
      </c>
      <c r="H20" s="26" t="s">
        <v>10</v>
      </c>
      <c r="I20" s="26" t="s">
        <v>61</v>
      </c>
      <c r="J20" s="26" t="s">
        <v>62</v>
      </c>
      <c r="K20" s="26" t="s">
        <v>63</v>
      </c>
      <c r="L20" s="26" t="s">
        <v>39</v>
      </c>
      <c r="M20" s="26" t="s">
        <v>40</v>
      </c>
      <c r="N20" s="26" t="s">
        <v>41</v>
      </c>
      <c r="O20" s="26" t="s">
        <v>42</v>
      </c>
      <c r="P20" s="26" t="s">
        <v>43</v>
      </c>
      <c r="Q20" s="15" t="s">
        <v>44</v>
      </c>
      <c r="R20" s="28" t="s">
        <v>46</v>
      </c>
      <c r="S20" s="27" t="s">
        <v>45</v>
      </c>
    </row>
    <row r="21" spans="1:19" ht="12.75">
      <c r="A21" s="42" t="s">
        <v>47</v>
      </c>
      <c r="B21" s="41" t="s">
        <v>48</v>
      </c>
      <c r="C21" s="42">
        <v>54427.63955</v>
      </c>
      <c r="D21" s="42">
        <v>0.02002</v>
      </c>
      <c r="E21" s="1">
        <f aca="true" t="shared" si="0" ref="E21:E52">+(C21-C$7)/C$8</f>
        <v>-1768.4779395174867</v>
      </c>
      <c r="F21" s="45">
        <f aca="true" t="shared" si="1" ref="F21:F52">ROUND(2*E21,0)/2</f>
        <v>-1768.5</v>
      </c>
      <c r="G21" s="1">
        <f aca="true" t="shared" si="2" ref="G21:G52">+C21-(C$7+F21*C$8)</f>
        <v>0.005670999998983461</v>
      </c>
      <c r="H21" s="1">
        <f aca="true" t="shared" si="3" ref="H21:H52">+G21</f>
        <v>0.005670999998983461</v>
      </c>
      <c r="O21" s="1">
        <f aca="true" t="shared" si="4" ref="O21:O52">+C$11+C$12*$F21</f>
        <v>0.004354017492972597</v>
      </c>
      <c r="Q21" s="46">
        <f aca="true" t="shared" si="5" ref="Q21:Q52">+C21-15018.5</f>
        <v>39409.13955</v>
      </c>
      <c r="S21" s="1">
        <f>+(G21-O21)^2</f>
        <v>1.7344429211386572E-06</v>
      </c>
    </row>
    <row r="22" spans="1:19" ht="12.75">
      <c r="A22" s="42" t="s">
        <v>47</v>
      </c>
      <c r="B22" s="41" t="s">
        <v>48</v>
      </c>
      <c r="C22" s="42">
        <v>54436.77003</v>
      </c>
      <c r="D22" s="42">
        <v>0.02749</v>
      </c>
      <c r="E22" s="1">
        <f t="shared" si="0"/>
        <v>-1732.9599013483014</v>
      </c>
      <c r="F22" s="45">
        <f t="shared" si="1"/>
        <v>-1733</v>
      </c>
      <c r="G22" s="1">
        <f t="shared" si="2"/>
        <v>0.010307999997166917</v>
      </c>
      <c r="H22" s="1">
        <f t="shared" si="3"/>
        <v>0.010307999997166917</v>
      </c>
      <c r="O22" s="1">
        <f t="shared" si="4"/>
        <v>0.00431997381960622</v>
      </c>
      <c r="Q22" s="46">
        <f t="shared" si="5"/>
        <v>39418.27003</v>
      </c>
      <c r="S22" s="1">
        <f aca="true" t="shared" si="6" ref="S22:S85">+(G22-O22)^2</f>
        <v>3.585645750315217E-05</v>
      </c>
    </row>
    <row r="23" spans="1:19" ht="12.75">
      <c r="A23" s="42" t="s">
        <v>47</v>
      </c>
      <c r="B23" s="41" t="s">
        <v>49</v>
      </c>
      <c r="C23" s="42">
        <v>54438.73127</v>
      </c>
      <c r="D23" s="42">
        <v>0.01582</v>
      </c>
      <c r="E23" s="1">
        <f t="shared" si="0"/>
        <v>-1725.330576583467</v>
      </c>
      <c r="F23" s="45">
        <f t="shared" si="1"/>
        <v>-1725.5</v>
      </c>
      <c r="G23" s="1">
        <f t="shared" si="2"/>
        <v>0.04355299999588169</v>
      </c>
      <c r="H23" s="1">
        <f t="shared" si="3"/>
        <v>0.04355299999588169</v>
      </c>
      <c r="O23" s="1">
        <f t="shared" si="4"/>
        <v>0.004312781494247127</v>
      </c>
      <c r="Q23" s="46">
        <f t="shared" si="5"/>
        <v>39420.23127</v>
      </c>
      <c r="S23" s="1">
        <f t="shared" si="6"/>
        <v>0.0015397947480560237</v>
      </c>
    </row>
    <row r="24" spans="1:19" ht="12.75">
      <c r="A24" s="42" t="s">
        <v>47</v>
      </c>
      <c r="B24" s="41" t="s">
        <v>48</v>
      </c>
      <c r="C24" s="42">
        <v>54439.61055</v>
      </c>
      <c r="D24" s="42">
        <v>0.00087</v>
      </c>
      <c r="E24" s="1">
        <f t="shared" si="0"/>
        <v>-1721.9101320283683</v>
      </c>
      <c r="F24" s="45">
        <f t="shared" si="1"/>
        <v>-1722</v>
      </c>
      <c r="G24" s="1">
        <f t="shared" si="2"/>
        <v>0.02310199999192264</v>
      </c>
      <c r="H24" s="1">
        <f t="shared" si="3"/>
        <v>0.02310199999192264</v>
      </c>
      <c r="O24" s="1">
        <f t="shared" si="4"/>
        <v>0.004309425075746216</v>
      </c>
      <c r="Q24" s="46">
        <f t="shared" si="5"/>
        <v>39421.11055</v>
      </c>
      <c r="S24" s="1">
        <f t="shared" si="6"/>
        <v>0.0003531608719801033</v>
      </c>
    </row>
    <row r="25" spans="1:19" ht="12.75">
      <c r="A25" s="42" t="s">
        <v>47</v>
      </c>
      <c r="B25" s="41" t="s">
        <v>48</v>
      </c>
      <c r="C25" s="42">
        <v>54501.5481</v>
      </c>
      <c r="D25" s="42">
        <v>0.00056</v>
      </c>
      <c r="E25" s="1">
        <f t="shared" si="0"/>
        <v>-1480.9698676604535</v>
      </c>
      <c r="F25" s="45">
        <f t="shared" si="1"/>
        <v>-1481</v>
      </c>
      <c r="G25" s="1">
        <f t="shared" si="2"/>
        <v>0.007745999995677266</v>
      </c>
      <c r="H25" s="1">
        <f t="shared" si="3"/>
        <v>0.007745999995677266</v>
      </c>
      <c r="O25" s="1">
        <f t="shared" si="4"/>
        <v>0.004078311687540674</v>
      </c>
      <c r="Q25" s="46">
        <f t="shared" si="5"/>
        <v>39483.0481</v>
      </c>
      <c r="S25" s="1">
        <f t="shared" si="6"/>
        <v>1.3451937525641859E-05</v>
      </c>
    </row>
    <row r="26" spans="1:19" ht="12.75">
      <c r="A26" s="42" t="s">
        <v>47</v>
      </c>
      <c r="B26" s="41" t="s">
        <v>49</v>
      </c>
      <c r="C26" s="42">
        <v>54501.66102</v>
      </c>
      <c r="D26" s="42">
        <v>0.00055</v>
      </c>
      <c r="E26" s="1">
        <f t="shared" si="0"/>
        <v>-1480.5306030358063</v>
      </c>
      <c r="F26" s="45">
        <f t="shared" si="1"/>
        <v>-1480.5</v>
      </c>
      <c r="G26" s="1">
        <f t="shared" si="2"/>
        <v>-0.007867000000260305</v>
      </c>
      <c r="H26" s="1">
        <f t="shared" si="3"/>
        <v>-0.007867000000260305</v>
      </c>
      <c r="O26" s="1">
        <f t="shared" si="4"/>
        <v>0.004077832199183401</v>
      </c>
      <c r="Q26" s="46">
        <f t="shared" si="5"/>
        <v>39483.16102</v>
      </c>
      <c r="S26" s="1">
        <f t="shared" si="6"/>
        <v>0.00014267901627286714</v>
      </c>
    </row>
    <row r="27" spans="1:19" ht="12.75">
      <c r="A27" s="42" t="s">
        <v>47</v>
      </c>
      <c r="B27" s="41" t="s">
        <v>48</v>
      </c>
      <c r="C27" s="42">
        <v>54502.45885</v>
      </c>
      <c r="D27" s="42">
        <v>0.00015</v>
      </c>
      <c r="E27" s="1">
        <f t="shared" si="0"/>
        <v>-1477.42700318206</v>
      </c>
      <c r="F27" s="45">
        <f t="shared" si="1"/>
        <v>-1477.5</v>
      </c>
      <c r="G27" s="1">
        <f t="shared" si="2"/>
        <v>0.018765000000712462</v>
      </c>
      <c r="H27" s="1">
        <f t="shared" si="3"/>
        <v>0.018765000000712462</v>
      </c>
      <c r="O27" s="1">
        <f t="shared" si="4"/>
        <v>0.0040749552690397635</v>
      </c>
      <c r="Q27" s="46">
        <f t="shared" si="5"/>
        <v>39483.95885</v>
      </c>
      <c r="S27" s="1">
        <f t="shared" si="6"/>
        <v>0.00021579741421854477</v>
      </c>
    </row>
    <row r="28" spans="1:19" ht="12.75">
      <c r="A28" s="42" t="s">
        <v>47</v>
      </c>
      <c r="B28" s="41" t="s">
        <v>49</v>
      </c>
      <c r="C28" s="42">
        <v>54503.48248</v>
      </c>
      <c r="D28" s="42">
        <v>0.00172</v>
      </c>
      <c r="E28" s="1">
        <f t="shared" si="0"/>
        <v>-1473.4450296811067</v>
      </c>
      <c r="F28" s="45">
        <f t="shared" si="1"/>
        <v>-1473.5</v>
      </c>
      <c r="G28" s="1">
        <f t="shared" si="2"/>
        <v>0.014130999996268656</v>
      </c>
      <c r="H28" s="1">
        <f t="shared" si="3"/>
        <v>0.014130999996268656</v>
      </c>
      <c r="O28" s="1">
        <f t="shared" si="4"/>
        <v>0.0040711193621815805</v>
      </c>
      <c r="Q28" s="46">
        <f t="shared" si="5"/>
        <v>39484.98248</v>
      </c>
      <c r="S28" s="1">
        <f t="shared" si="6"/>
        <v>0.00010120119837208016</v>
      </c>
    </row>
    <row r="29" spans="1:19" ht="12.75">
      <c r="A29" s="42" t="s">
        <v>47</v>
      </c>
      <c r="B29" s="41" t="s">
        <v>48</v>
      </c>
      <c r="C29" s="42">
        <v>54504.50841</v>
      </c>
      <c r="D29" s="42">
        <v>0.00042</v>
      </c>
      <c r="E29" s="1">
        <f t="shared" si="0"/>
        <v>-1469.454109061486</v>
      </c>
      <c r="F29" s="45">
        <f t="shared" si="1"/>
        <v>-1469.5</v>
      </c>
      <c r="G29" s="1">
        <f t="shared" si="2"/>
        <v>0.011796999999205582</v>
      </c>
      <c r="H29" s="1">
        <f t="shared" si="3"/>
        <v>0.011796999999205582</v>
      </c>
      <c r="O29" s="1">
        <f t="shared" si="4"/>
        <v>0.004067283455323397</v>
      </c>
      <c r="Q29" s="46">
        <f t="shared" si="5"/>
        <v>39486.00841</v>
      </c>
      <c r="S29" s="1">
        <f t="shared" si="6"/>
        <v>5.9748517848765955E-05</v>
      </c>
    </row>
    <row r="30" spans="1:19" ht="12.75">
      <c r="A30" s="42" t="s">
        <v>47</v>
      </c>
      <c r="B30" s="41" t="s">
        <v>49</v>
      </c>
      <c r="C30" s="42">
        <v>54524.43242</v>
      </c>
      <c r="D30" s="42">
        <v>0.00142</v>
      </c>
      <c r="E30" s="1">
        <f t="shared" si="0"/>
        <v>-1391.9486824395476</v>
      </c>
      <c r="F30" s="45">
        <f t="shared" si="1"/>
        <v>-1392</v>
      </c>
      <c r="G30" s="1">
        <f t="shared" si="2"/>
        <v>0.013191999998525716</v>
      </c>
      <c r="H30" s="1">
        <f t="shared" si="3"/>
        <v>0.013191999998525716</v>
      </c>
      <c r="O30" s="1">
        <f t="shared" si="4"/>
        <v>0.003992962759946097</v>
      </c>
      <c r="Q30" s="46">
        <f t="shared" si="5"/>
        <v>39505.93242</v>
      </c>
      <c r="S30" s="1">
        <f t="shared" si="6"/>
        <v>8.462228611677455E-05</v>
      </c>
    </row>
    <row r="31" spans="1:19" ht="12.75">
      <c r="A31" s="42" t="s">
        <v>47</v>
      </c>
      <c r="B31" s="41" t="s">
        <v>48</v>
      </c>
      <c r="C31" s="42">
        <v>54525.457</v>
      </c>
      <c r="D31" s="42">
        <v>0.00017</v>
      </c>
      <c r="E31" s="1">
        <f t="shared" si="0"/>
        <v>-1387.9630133895573</v>
      </c>
      <c r="F31" s="45">
        <f t="shared" si="1"/>
        <v>-1388</v>
      </c>
      <c r="G31" s="1">
        <f t="shared" si="2"/>
        <v>0.009508000002824701</v>
      </c>
      <c r="H31" s="1">
        <f t="shared" si="3"/>
        <v>0.009508000002824701</v>
      </c>
      <c r="O31" s="1">
        <f t="shared" si="4"/>
        <v>0.003989126853087913</v>
      </c>
      <c r="Q31" s="46">
        <f t="shared" si="5"/>
        <v>39506.957</v>
      </c>
      <c r="S31" s="1">
        <f t="shared" si="6"/>
        <v>3.0457960842885663E-05</v>
      </c>
    </row>
    <row r="32" spans="1:19" ht="12.75">
      <c r="A32" s="42" t="s">
        <v>47</v>
      </c>
      <c r="B32" s="41" t="s">
        <v>49</v>
      </c>
      <c r="C32" s="42">
        <v>54527.5144</v>
      </c>
      <c r="D32" s="42">
        <v>0.00171</v>
      </c>
      <c r="E32" s="1">
        <f t="shared" si="0"/>
        <v>-1379.959621264586</v>
      </c>
      <c r="F32" s="45">
        <f t="shared" si="1"/>
        <v>-1380</v>
      </c>
      <c r="G32" s="1">
        <f t="shared" si="2"/>
        <v>0.010379999999713618</v>
      </c>
      <c r="H32" s="1">
        <f t="shared" si="3"/>
        <v>0.010379999999713618</v>
      </c>
      <c r="O32" s="1">
        <f t="shared" si="4"/>
        <v>0.003981455039371546</v>
      </c>
      <c r="Q32" s="46">
        <f t="shared" si="5"/>
        <v>39509.0144</v>
      </c>
      <c r="S32" s="1">
        <f t="shared" si="6"/>
        <v>4.094137760951893E-05</v>
      </c>
    </row>
    <row r="33" spans="1:19" ht="12.75">
      <c r="A33" s="42" t="s">
        <v>47</v>
      </c>
      <c r="B33" s="41" t="s">
        <v>48</v>
      </c>
      <c r="C33" s="42">
        <v>54530.46776</v>
      </c>
      <c r="D33" s="42">
        <v>1E-05</v>
      </c>
      <c r="E33" s="1">
        <f t="shared" si="0"/>
        <v>-1368.4708985241243</v>
      </c>
      <c r="F33" s="45">
        <f t="shared" si="1"/>
        <v>-1368.5</v>
      </c>
      <c r="G33" s="1">
        <f t="shared" si="2"/>
        <v>0.00748100000055274</v>
      </c>
      <c r="H33" s="1">
        <f t="shared" si="3"/>
        <v>0.00748100000055274</v>
      </c>
      <c r="O33" s="1">
        <f t="shared" si="4"/>
        <v>0.00397042680715427</v>
      </c>
      <c r="Q33" s="46">
        <f t="shared" si="5"/>
        <v>39511.96776</v>
      </c>
      <c r="S33" s="1">
        <f t="shared" si="6"/>
        <v>1.2324124146207934E-05</v>
      </c>
    </row>
    <row r="34" spans="1:19" ht="12.75">
      <c r="A34" s="42" t="s">
        <v>47</v>
      </c>
      <c r="B34" s="41" t="s">
        <v>49</v>
      </c>
      <c r="C34" s="42">
        <v>54530.5776</v>
      </c>
      <c r="D34" s="42">
        <v>9E-05</v>
      </c>
      <c r="E34" s="1">
        <f t="shared" si="0"/>
        <v>-1368.0436152583586</v>
      </c>
      <c r="F34" s="45">
        <f t="shared" si="1"/>
        <v>-1368</v>
      </c>
      <c r="G34" s="1">
        <f t="shared" si="2"/>
        <v>-0.011212000004888978</v>
      </c>
      <c r="H34" s="1">
        <f t="shared" si="3"/>
        <v>-0.011212000004888978</v>
      </c>
      <c r="O34" s="1">
        <f t="shared" si="4"/>
        <v>0.003969947318796996</v>
      </c>
      <c r="Q34" s="46">
        <f t="shared" si="5"/>
        <v>39512.0776</v>
      </c>
      <c r="S34" s="1">
        <f t="shared" si="6"/>
        <v>0.00023049152453917575</v>
      </c>
    </row>
    <row r="35" spans="1:19" ht="12.75">
      <c r="A35" s="42" t="s">
        <v>47</v>
      </c>
      <c r="B35" s="41" t="s">
        <v>48</v>
      </c>
      <c r="C35" s="42">
        <v>54533.38838</v>
      </c>
      <c r="D35" s="42">
        <v>0.00087</v>
      </c>
      <c r="E35" s="1">
        <f t="shared" si="0"/>
        <v>-1357.1095360724694</v>
      </c>
      <c r="F35" s="45">
        <f t="shared" si="1"/>
        <v>-1357</v>
      </c>
      <c r="G35" s="1">
        <f t="shared" si="2"/>
        <v>-0.028158000008261297</v>
      </c>
      <c r="H35" s="1">
        <f t="shared" si="3"/>
        <v>-0.028158000008261297</v>
      </c>
      <c r="O35" s="1">
        <f t="shared" si="4"/>
        <v>0.003959398574936992</v>
      </c>
      <c r="Q35" s="46">
        <f t="shared" si="5"/>
        <v>39514.88838</v>
      </c>
      <c r="S35" s="1">
        <f t="shared" si="6"/>
        <v>0.0010315272917520272</v>
      </c>
    </row>
    <row r="36" spans="1:19" ht="12.75">
      <c r="A36" s="42" t="s">
        <v>47</v>
      </c>
      <c r="B36" s="41" t="s">
        <v>49</v>
      </c>
      <c r="C36" s="42">
        <v>54534.45291</v>
      </c>
      <c r="D36" s="42">
        <v>0.00087</v>
      </c>
      <c r="E36" s="1">
        <f t="shared" si="0"/>
        <v>-1352.9684594617809</v>
      </c>
      <c r="F36" s="45">
        <f t="shared" si="1"/>
        <v>-1353</v>
      </c>
      <c r="G36" s="1">
        <f t="shared" si="2"/>
        <v>0.00810799999453593</v>
      </c>
      <c r="H36" s="1">
        <f t="shared" si="3"/>
        <v>0.00810799999453593</v>
      </c>
      <c r="O36" s="1">
        <f t="shared" si="4"/>
        <v>0.003955562668078809</v>
      </c>
      <c r="Q36" s="46">
        <f t="shared" si="5"/>
        <v>39515.95291</v>
      </c>
      <c r="S36" s="1">
        <f t="shared" si="6"/>
        <v>1.7242735750154363E-05</v>
      </c>
    </row>
    <row r="37" spans="1:19" ht="12.75">
      <c r="A37" s="42" t="s">
        <v>47</v>
      </c>
      <c r="B37" s="41" t="s">
        <v>49</v>
      </c>
      <c r="C37" s="42">
        <v>54535.35024</v>
      </c>
      <c r="D37" s="42">
        <v>0.00034</v>
      </c>
      <c r="E37" s="1">
        <f t="shared" si="0"/>
        <v>-1349.4777994756303</v>
      </c>
      <c r="F37" s="45">
        <f t="shared" si="1"/>
        <v>-1349.5</v>
      </c>
      <c r="G37" s="1">
        <f t="shared" si="2"/>
        <v>0.005706999996618833</v>
      </c>
      <c r="H37" s="1">
        <f t="shared" si="3"/>
        <v>0.005706999996618833</v>
      </c>
      <c r="O37" s="1">
        <f t="shared" si="4"/>
        <v>0.003952206249577899</v>
      </c>
      <c r="Q37" s="46">
        <f t="shared" si="5"/>
        <v>39516.85024</v>
      </c>
      <c r="S37" s="1">
        <f t="shared" si="6"/>
        <v>3.079301094653963E-06</v>
      </c>
    </row>
    <row r="38" spans="1:19" ht="12.75">
      <c r="A38" s="42" t="s">
        <v>47</v>
      </c>
      <c r="B38" s="41" t="s">
        <v>49</v>
      </c>
      <c r="C38" s="42">
        <v>54536.50225</v>
      </c>
      <c r="D38" s="42">
        <v>0.00044</v>
      </c>
      <c r="E38" s="1">
        <f t="shared" si="0"/>
        <v>-1344.9964211525614</v>
      </c>
      <c r="F38" s="45">
        <f t="shared" si="1"/>
        <v>-1345</v>
      </c>
      <c r="G38" s="1">
        <f t="shared" si="2"/>
        <v>0.000919999998586718</v>
      </c>
      <c r="H38" s="1">
        <f t="shared" si="3"/>
        <v>0.000919999998586718</v>
      </c>
      <c r="O38" s="1">
        <f t="shared" si="4"/>
        <v>0.003947890854362443</v>
      </c>
      <c r="Q38" s="46">
        <f t="shared" si="5"/>
        <v>39518.00225</v>
      </c>
      <c r="S38" s="1">
        <f t="shared" si="6"/>
        <v>9.16812303449025E-06</v>
      </c>
    </row>
    <row r="39" spans="1:19" ht="12.75">
      <c r="A39" s="42" t="s">
        <v>47</v>
      </c>
      <c r="B39" s="41" t="s">
        <v>49</v>
      </c>
      <c r="C39" s="42">
        <v>54539.46229</v>
      </c>
      <c r="D39" s="42">
        <v>0.00064</v>
      </c>
      <c r="E39" s="1">
        <f t="shared" si="0"/>
        <v>-1333.4817128675086</v>
      </c>
      <c r="F39" s="45">
        <f t="shared" si="1"/>
        <v>-1333.5</v>
      </c>
      <c r="G39" s="1">
        <f t="shared" si="2"/>
        <v>0.004700999998021871</v>
      </c>
      <c r="H39" s="1">
        <f t="shared" si="3"/>
        <v>0.004700999998021871</v>
      </c>
      <c r="O39" s="1">
        <f t="shared" si="4"/>
        <v>0.003936862622145166</v>
      </c>
      <c r="Q39" s="46">
        <f t="shared" si="5"/>
        <v>39520.96229</v>
      </c>
      <c r="S39" s="1">
        <f t="shared" si="6"/>
        <v>5.83905929211736E-07</v>
      </c>
    </row>
    <row r="40" spans="1:19" ht="12.75">
      <c r="A40" s="42" t="s">
        <v>47</v>
      </c>
      <c r="B40" s="41" t="s">
        <v>48</v>
      </c>
      <c r="C40" s="42">
        <v>54539.576</v>
      </c>
      <c r="D40" s="42">
        <v>0.00018</v>
      </c>
      <c r="E40" s="1">
        <f t="shared" si="0"/>
        <v>-1333.0393751021184</v>
      </c>
      <c r="F40" s="45">
        <f t="shared" si="1"/>
        <v>-1333</v>
      </c>
      <c r="G40" s="1">
        <f t="shared" si="2"/>
        <v>-0.010121999999682885</v>
      </c>
      <c r="H40" s="1">
        <f t="shared" si="3"/>
        <v>-0.010121999999682885</v>
      </c>
      <c r="O40" s="1">
        <f t="shared" si="4"/>
        <v>0.003936383133787893</v>
      </c>
      <c r="Q40" s="46">
        <f t="shared" si="5"/>
        <v>39521.076</v>
      </c>
      <c r="S40" s="1">
        <f t="shared" si="6"/>
        <v>0.00019763813632745563</v>
      </c>
    </row>
    <row r="41" spans="1:19" ht="12.75">
      <c r="A41" s="42" t="s">
        <v>47</v>
      </c>
      <c r="B41" s="41" t="s">
        <v>49</v>
      </c>
      <c r="C41" s="42">
        <v>54540.37297</v>
      </c>
      <c r="D41" s="42">
        <v>0.00057</v>
      </c>
      <c r="E41" s="1">
        <f t="shared" si="0"/>
        <v>-1329.9391206927614</v>
      </c>
      <c r="F41" s="45">
        <f t="shared" si="1"/>
        <v>-1330</v>
      </c>
      <c r="G41" s="1">
        <f t="shared" si="2"/>
        <v>0.01564999999391148</v>
      </c>
      <c r="H41" s="1">
        <f t="shared" si="3"/>
        <v>0.01564999999391148</v>
      </c>
      <c r="O41" s="1">
        <f t="shared" si="4"/>
        <v>0.003933506203644256</v>
      </c>
      <c r="Q41" s="46">
        <f t="shared" si="5"/>
        <v>39521.87297</v>
      </c>
      <c r="S41" s="1">
        <f t="shared" si="6"/>
        <v>0.0001372762267373704</v>
      </c>
    </row>
    <row r="42" spans="1:19" ht="12.75">
      <c r="A42" s="42" t="s">
        <v>47</v>
      </c>
      <c r="B42" s="41" t="s">
        <v>49</v>
      </c>
      <c r="C42" s="42">
        <v>54544.48276</v>
      </c>
      <c r="D42" s="42">
        <v>0.00066</v>
      </c>
      <c r="E42" s="1">
        <f t="shared" si="0"/>
        <v>-1313.9518256012198</v>
      </c>
      <c r="F42" s="45">
        <f t="shared" si="1"/>
        <v>-1314</v>
      </c>
      <c r="G42" s="1">
        <f t="shared" si="2"/>
        <v>0.012383999994199257</v>
      </c>
      <c r="H42" s="1">
        <f t="shared" si="3"/>
        <v>0.012383999994199257</v>
      </c>
      <c r="O42" s="1">
        <f t="shared" si="4"/>
        <v>0.003918162576211522</v>
      </c>
      <c r="Q42" s="46">
        <f t="shared" si="5"/>
        <v>39525.98276</v>
      </c>
      <c r="S42" s="1">
        <f t="shared" si="6"/>
        <v>7.167040318780124E-05</v>
      </c>
    </row>
    <row r="43" spans="1:19" ht="12.75">
      <c r="A43" s="42" t="s">
        <v>47</v>
      </c>
      <c r="B43" s="41" t="s">
        <v>48</v>
      </c>
      <c r="C43" s="42">
        <v>54544.58336</v>
      </c>
      <c r="D43" s="42">
        <v>0.0003</v>
      </c>
      <c r="E43" s="1">
        <f t="shared" si="0"/>
        <v>-1313.56048641207</v>
      </c>
      <c r="F43" s="45">
        <f t="shared" si="1"/>
        <v>-1313.5</v>
      </c>
      <c r="G43" s="1">
        <f t="shared" si="2"/>
        <v>-0.015549000003375113</v>
      </c>
      <c r="H43" s="1">
        <f t="shared" si="3"/>
        <v>-0.015549000003375113</v>
      </c>
      <c r="O43" s="1">
        <f t="shared" si="4"/>
        <v>0.00391768308785425</v>
      </c>
      <c r="Q43" s="46">
        <f t="shared" si="5"/>
        <v>39526.08336</v>
      </c>
      <c r="S43" s="1">
        <f t="shared" si="6"/>
        <v>0.0003789517505743552</v>
      </c>
    </row>
    <row r="44" spans="1:19" ht="12.75">
      <c r="A44" s="42" t="s">
        <v>47</v>
      </c>
      <c r="B44" s="41" t="s">
        <v>48</v>
      </c>
      <c r="C44" s="42">
        <v>54545.49594</v>
      </c>
      <c r="D44" s="42">
        <v>0.00011</v>
      </c>
      <c r="E44" s="1">
        <f t="shared" si="0"/>
        <v>-1310.010503139277</v>
      </c>
      <c r="F44" s="45">
        <f t="shared" si="1"/>
        <v>-1310</v>
      </c>
      <c r="G44" s="1">
        <f t="shared" si="2"/>
        <v>-0.002700000004551839</v>
      </c>
      <c r="H44" s="1">
        <f t="shared" si="3"/>
        <v>-0.002700000004551839</v>
      </c>
      <c r="O44" s="1">
        <f t="shared" si="4"/>
        <v>0.003914326669353339</v>
      </c>
      <c r="Q44" s="46">
        <f t="shared" si="5"/>
        <v>39526.99594</v>
      </c>
      <c r="S44" s="1">
        <f t="shared" si="6"/>
        <v>4.374931734913354E-05</v>
      </c>
    </row>
    <row r="45" spans="1:19" ht="12.75">
      <c r="A45" s="42" t="s">
        <v>47</v>
      </c>
      <c r="B45" s="41" t="s">
        <v>49</v>
      </c>
      <c r="C45" s="42">
        <v>54547.43181</v>
      </c>
      <c r="D45" s="42">
        <v>0.00155</v>
      </c>
      <c r="E45" s="1">
        <f t="shared" si="0"/>
        <v>-1302.4798689830636</v>
      </c>
      <c r="F45" s="45">
        <f t="shared" si="1"/>
        <v>-1302.5</v>
      </c>
      <c r="G45" s="1">
        <f t="shared" si="2"/>
        <v>0.005174999998416752</v>
      </c>
      <c r="H45" s="1">
        <f t="shared" si="3"/>
        <v>0.005174999998416752</v>
      </c>
      <c r="O45" s="1">
        <f t="shared" si="4"/>
        <v>0.003907134343994246</v>
      </c>
      <c r="Q45" s="46">
        <f t="shared" si="5"/>
        <v>39528.93181</v>
      </c>
      <c r="S45" s="1">
        <f t="shared" si="6"/>
        <v>1.6074833176642087E-06</v>
      </c>
    </row>
    <row r="46" spans="1:19" ht="12.75">
      <c r="A46" s="42" t="s">
        <v>47</v>
      </c>
      <c r="B46" s="41" t="s">
        <v>49</v>
      </c>
      <c r="C46" s="42">
        <v>54553.35032</v>
      </c>
      <c r="D46" s="42">
        <v>0.00034</v>
      </c>
      <c r="E46" s="1">
        <f t="shared" si="0"/>
        <v>-1279.456559794</v>
      </c>
      <c r="F46" s="45">
        <f t="shared" si="1"/>
        <v>-1279.5</v>
      </c>
      <c r="G46" s="1">
        <f t="shared" si="2"/>
        <v>0.011166999996930826</v>
      </c>
      <c r="H46" s="1">
        <f t="shared" si="3"/>
        <v>0.011166999996930826</v>
      </c>
      <c r="O46" s="1">
        <f t="shared" si="4"/>
        <v>0.0038850778795596914</v>
      </c>
      <c r="Q46" s="46">
        <f t="shared" si="5"/>
        <v>39534.85032</v>
      </c>
      <c r="S46" s="1">
        <f t="shared" si="6"/>
        <v>5.302638972345892E-05</v>
      </c>
    </row>
    <row r="47" spans="1:19" ht="12.75">
      <c r="A47" s="42" t="s">
        <v>47</v>
      </c>
      <c r="B47" s="41" t="s">
        <v>48</v>
      </c>
      <c r="C47" s="42">
        <v>54553.46761</v>
      </c>
      <c r="D47" s="42">
        <v>0.00015</v>
      </c>
      <c r="E47" s="1">
        <f t="shared" si="0"/>
        <v>-1279.0002956439296</v>
      </c>
      <c r="F47" s="45">
        <f t="shared" si="1"/>
        <v>-1279</v>
      </c>
      <c r="G47" s="1">
        <f t="shared" si="2"/>
        <v>-7.60000039008446E-05</v>
      </c>
      <c r="H47" s="1">
        <f t="shared" si="3"/>
        <v>-7.60000039008446E-05</v>
      </c>
      <c r="O47" s="1">
        <f t="shared" si="4"/>
        <v>0.003884598391202419</v>
      </c>
      <c r="Q47" s="46">
        <f t="shared" si="5"/>
        <v>39534.96761</v>
      </c>
      <c r="S47" s="1">
        <f t="shared" si="6"/>
        <v>1.5686339647294548E-05</v>
      </c>
    </row>
    <row r="48" spans="1:19" ht="12.75">
      <c r="A48" s="42" t="s">
        <v>47</v>
      </c>
      <c r="B48" s="41" t="s">
        <v>49</v>
      </c>
      <c r="C48" s="42">
        <v>54555.40135</v>
      </c>
      <c r="D48" s="42">
        <v>0.00026</v>
      </c>
      <c r="E48" s="1">
        <f t="shared" si="0"/>
        <v>-1271.477947297589</v>
      </c>
      <c r="F48" s="45">
        <f t="shared" si="1"/>
        <v>-1271.5</v>
      </c>
      <c r="G48" s="1">
        <f t="shared" si="2"/>
        <v>0.00566899999830639</v>
      </c>
      <c r="H48" s="1">
        <f t="shared" si="3"/>
        <v>0.00566899999830639</v>
      </c>
      <c r="O48" s="1">
        <f t="shared" si="4"/>
        <v>0.003877406065843325</v>
      </c>
      <c r="Q48" s="46">
        <f t="shared" si="5"/>
        <v>39536.90135</v>
      </c>
      <c r="S48" s="1">
        <f t="shared" si="6"/>
        <v>3.2098088188384688E-06</v>
      </c>
    </row>
    <row r="49" spans="1:19" ht="12.75">
      <c r="A49" s="42" t="s">
        <v>47</v>
      </c>
      <c r="B49" s="41" t="s">
        <v>48</v>
      </c>
      <c r="C49" s="42">
        <v>54555.5181</v>
      </c>
      <c r="D49" s="42">
        <v>0.00051</v>
      </c>
      <c r="E49" s="1">
        <f t="shared" si="0"/>
        <v>-1271.0237837753766</v>
      </c>
      <c r="F49" s="45">
        <f t="shared" si="1"/>
        <v>-1271</v>
      </c>
      <c r="G49" s="1">
        <f t="shared" si="2"/>
        <v>-0.006114000003435649</v>
      </c>
      <c r="H49" s="1">
        <f t="shared" si="3"/>
        <v>-0.006114000003435649</v>
      </c>
      <c r="O49" s="1">
        <f t="shared" si="4"/>
        <v>0.003876926577486052</v>
      </c>
      <c r="Q49" s="46">
        <f t="shared" si="5"/>
        <v>39537.0181</v>
      </c>
      <c r="S49" s="1">
        <f t="shared" si="6"/>
        <v>9.981861394536778E-05</v>
      </c>
    </row>
    <row r="50" spans="1:19" ht="12.75">
      <c r="A50" s="42" t="s">
        <v>47</v>
      </c>
      <c r="B50" s="41" t="s">
        <v>48</v>
      </c>
      <c r="C50" s="42">
        <v>54556.42758</v>
      </c>
      <c r="D50" s="42">
        <v>0.0001</v>
      </c>
      <c r="E50" s="1">
        <f t="shared" si="0"/>
        <v>-1267.4858596624947</v>
      </c>
      <c r="F50" s="45">
        <f t="shared" si="1"/>
        <v>-1267.5</v>
      </c>
      <c r="G50" s="1">
        <f t="shared" si="2"/>
        <v>0.003635000000940636</v>
      </c>
      <c r="H50" s="1">
        <f t="shared" si="3"/>
        <v>0.003635000000940636</v>
      </c>
      <c r="O50" s="1">
        <f t="shared" si="4"/>
        <v>0.0038735701589851417</v>
      </c>
      <c r="Q50" s="46">
        <f t="shared" si="5"/>
        <v>39537.92758</v>
      </c>
      <c r="S50" s="1">
        <f t="shared" si="6"/>
        <v>5.691572030938051E-08</v>
      </c>
    </row>
    <row r="51" spans="1:19" ht="12.75">
      <c r="A51" s="42" t="s">
        <v>47</v>
      </c>
      <c r="B51" s="41" t="s">
        <v>48</v>
      </c>
      <c r="C51" s="42">
        <v>54558.4772</v>
      </c>
      <c r="D51" s="42">
        <v>7E-05</v>
      </c>
      <c r="E51" s="1">
        <f t="shared" si="0"/>
        <v>-1259.5127321388318</v>
      </c>
      <c r="F51" s="45">
        <f t="shared" si="1"/>
        <v>-1259.5</v>
      </c>
      <c r="G51" s="1">
        <f t="shared" si="2"/>
        <v>-0.0032730000020819716</v>
      </c>
      <c r="H51" s="1">
        <f t="shared" si="3"/>
        <v>-0.0032730000020819716</v>
      </c>
      <c r="O51" s="1">
        <f t="shared" si="4"/>
        <v>0.0038658983452687754</v>
      </c>
      <c r="Q51" s="46">
        <f t="shared" si="5"/>
        <v>39539.9772</v>
      </c>
      <c r="S51" s="1">
        <f t="shared" si="6"/>
        <v>5.096386961380722E-05</v>
      </c>
    </row>
    <row r="52" spans="1:19" ht="12.75">
      <c r="A52" s="42" t="s">
        <v>47</v>
      </c>
      <c r="B52" s="41" t="s">
        <v>48</v>
      </c>
      <c r="C52" s="42">
        <v>56241.51283</v>
      </c>
      <c r="D52" s="42">
        <v>0.00088</v>
      </c>
      <c r="E52" s="1">
        <f t="shared" si="0"/>
        <v>5287.5826830463675</v>
      </c>
      <c r="F52" s="45">
        <f t="shared" si="1"/>
        <v>5287.5</v>
      </c>
      <c r="G52" s="1">
        <f t="shared" si="2"/>
        <v>0.02125499999965541</v>
      </c>
      <c r="H52" s="1">
        <f t="shared" si="3"/>
        <v>0.02125499999965541</v>
      </c>
      <c r="O52" s="1">
        <f t="shared" si="4"/>
        <v>-0.002412522204862695</v>
      </c>
      <c r="Q52" s="46">
        <f t="shared" si="5"/>
        <v>41223.01283</v>
      </c>
      <c r="S52" s="1">
        <f t="shared" si="6"/>
        <v>0.0005601516073013577</v>
      </c>
    </row>
    <row r="53" spans="1:19" ht="12.75">
      <c r="A53" s="42" t="s">
        <v>47</v>
      </c>
      <c r="B53" s="41" t="s">
        <v>49</v>
      </c>
      <c r="C53" s="42">
        <v>56241.62948</v>
      </c>
      <c r="D53" s="42">
        <v>0.00104</v>
      </c>
      <c r="E53" s="1">
        <f aca="true" t="shared" si="7" ref="E53:E84">+(C53-C$7)/C$8</f>
        <v>5288.036457563431</v>
      </c>
      <c r="F53" s="45">
        <f aca="true" t="shared" si="8" ref="F53:F84">ROUND(2*E53,0)/2</f>
        <v>5288</v>
      </c>
      <c r="G53" s="1">
        <f aca="true" t="shared" si="9" ref="G53:G84">+C53-(C$7+F53*C$8)</f>
        <v>0.009372000000439584</v>
      </c>
      <c r="H53" s="1">
        <f aca="true" t="shared" si="10" ref="H53:H84">+G53</f>
        <v>0.009372000000439584</v>
      </c>
      <c r="O53" s="1">
        <f aca="true" t="shared" si="11" ref="O53:O84">+C$11+C$12*$F53</f>
        <v>-0.0024130016932199672</v>
      </c>
      <c r="Q53" s="46">
        <f aca="true" t="shared" si="12" ref="Q53:Q84">+C53-15018.5</f>
        <v>41223.12948</v>
      </c>
      <c r="S53" s="1">
        <f t="shared" si="6"/>
        <v>0.0001388862649195585</v>
      </c>
    </row>
    <row r="54" spans="1:19" ht="12.75">
      <c r="A54" s="42" t="s">
        <v>47</v>
      </c>
      <c r="B54" s="41" t="s">
        <v>49</v>
      </c>
      <c r="C54" s="42">
        <v>56245.60618</v>
      </c>
      <c r="D54" s="42">
        <v>0.00063</v>
      </c>
      <c r="E54" s="1">
        <f t="shared" si="7"/>
        <v>5303.506025689901</v>
      </c>
      <c r="F54" s="45">
        <f t="shared" si="8"/>
        <v>5303.5</v>
      </c>
      <c r="G54" s="1">
        <f t="shared" si="9"/>
        <v>0.0015490000005229376</v>
      </c>
      <c r="H54" s="1">
        <f t="shared" si="10"/>
        <v>0.0015490000005229376</v>
      </c>
      <c r="O54" s="1">
        <f t="shared" si="11"/>
        <v>-0.0024278658322954274</v>
      </c>
      <c r="Q54" s="46">
        <f t="shared" si="12"/>
        <v>41227.10618</v>
      </c>
      <c r="S54" s="1">
        <f t="shared" si="6"/>
        <v>1.5815461852238108E-05</v>
      </c>
    </row>
    <row r="55" spans="1:19" ht="12.75">
      <c r="A55" s="42" t="s">
        <v>47</v>
      </c>
      <c r="B55" s="41" t="s">
        <v>48</v>
      </c>
      <c r="C55" s="42">
        <v>56282.50216</v>
      </c>
      <c r="D55" s="42">
        <v>0.00027</v>
      </c>
      <c r="E55" s="1">
        <f t="shared" si="7"/>
        <v>5447.033291061417</v>
      </c>
      <c r="F55" s="45">
        <f t="shared" si="8"/>
        <v>5447</v>
      </c>
      <c r="G55" s="1">
        <f t="shared" si="9"/>
        <v>0.00855799999408191</v>
      </c>
      <c r="H55" s="1">
        <f t="shared" si="10"/>
        <v>0.00855799999408191</v>
      </c>
      <c r="O55" s="1">
        <f t="shared" si="11"/>
        <v>-0.002565478990832753</v>
      </c>
      <c r="Q55" s="46">
        <f t="shared" si="12"/>
        <v>41264.00216</v>
      </c>
      <c r="S55" s="1">
        <f t="shared" si="6"/>
        <v>0.00012373178472783813</v>
      </c>
    </row>
    <row r="56" spans="1:19" ht="12.75">
      <c r="A56" s="42" t="s">
        <v>47</v>
      </c>
      <c r="B56" s="41" t="s">
        <v>48</v>
      </c>
      <c r="C56" s="42">
        <v>56292.52156</v>
      </c>
      <c r="D56" s="42">
        <v>0.00019</v>
      </c>
      <c r="E56" s="1">
        <f t="shared" si="7"/>
        <v>5486.009273882967</v>
      </c>
      <c r="F56" s="45">
        <f t="shared" si="8"/>
        <v>5486</v>
      </c>
      <c r="G56" s="1">
        <f t="shared" si="9"/>
        <v>0.002383999999437947</v>
      </c>
      <c r="H56" s="1">
        <f t="shared" si="10"/>
        <v>0.002383999999437947</v>
      </c>
      <c r="O56" s="1">
        <f t="shared" si="11"/>
        <v>-0.0026028790827000393</v>
      </c>
      <c r="Q56" s="46">
        <f t="shared" si="12"/>
        <v>41274.02156</v>
      </c>
      <c r="S56" s="1">
        <f t="shared" si="6"/>
        <v>2.4868962979865404E-05</v>
      </c>
    </row>
    <row r="57" spans="1:19" ht="12.75">
      <c r="A57" s="42" t="s">
        <v>47</v>
      </c>
      <c r="B57" s="41" t="s">
        <v>49</v>
      </c>
      <c r="C57" s="42">
        <v>56292.60644</v>
      </c>
      <c r="D57" s="42">
        <v>0.00102</v>
      </c>
      <c r="E57" s="1">
        <f t="shared" si="7"/>
        <v>5486.3394614612625</v>
      </c>
      <c r="F57" s="45">
        <f t="shared" si="8"/>
        <v>5486.5</v>
      </c>
      <c r="G57" s="1">
        <f t="shared" si="9"/>
        <v>-0.04126900000119349</v>
      </c>
      <c r="H57" s="1">
        <f t="shared" si="10"/>
        <v>-0.04126900000119349</v>
      </c>
      <c r="O57" s="1">
        <f t="shared" si="11"/>
        <v>-0.0026033585710573126</v>
      </c>
      <c r="Q57" s="46">
        <f t="shared" si="12"/>
        <v>41274.10644</v>
      </c>
      <c r="S57" s="1">
        <f t="shared" si="6"/>
        <v>0.0014950318272038633</v>
      </c>
    </row>
    <row r="58" spans="1:19" ht="12.75">
      <c r="A58" s="42" t="s">
        <v>47</v>
      </c>
      <c r="B58" s="41" t="s">
        <v>48</v>
      </c>
      <c r="C58" s="42">
        <v>56354.46021</v>
      </c>
      <c r="D58" s="42">
        <v>0.00014</v>
      </c>
      <c r="E58" s="1">
        <f t="shared" si="7"/>
        <v>5726.953817307599</v>
      </c>
      <c r="F58" s="45">
        <f t="shared" si="8"/>
        <v>5727</v>
      </c>
      <c r="G58" s="1">
        <f t="shared" si="9"/>
        <v>-0.01187200000276789</v>
      </c>
      <c r="H58" s="1">
        <f t="shared" si="10"/>
        <v>-0.01187200000276789</v>
      </c>
      <c r="O58" s="1">
        <f t="shared" si="11"/>
        <v>-0.0028339924709055815</v>
      </c>
      <c r="Q58" s="46">
        <f t="shared" si="12"/>
        <v>41335.96021</v>
      </c>
      <c r="S58" s="1">
        <f t="shared" si="6"/>
        <v>8.168558014599982E-05</v>
      </c>
    </row>
    <row r="59" spans="1:19" ht="12.75">
      <c r="A59" s="42" t="s">
        <v>47</v>
      </c>
      <c r="B59" s="41" t="s">
        <v>48</v>
      </c>
      <c r="C59" s="42">
        <v>56354.61749</v>
      </c>
      <c r="D59" s="42">
        <v>0.00019</v>
      </c>
      <c r="E59" s="1">
        <f t="shared" si="7"/>
        <v>5727.565644620427</v>
      </c>
      <c r="F59" s="45">
        <f t="shared" si="8"/>
        <v>5727.5</v>
      </c>
      <c r="G59" s="1">
        <f t="shared" si="9"/>
        <v>0.016874999993888196</v>
      </c>
      <c r="H59" s="1">
        <f t="shared" si="10"/>
        <v>0.016874999993888196</v>
      </c>
      <c r="O59" s="1">
        <f t="shared" si="11"/>
        <v>-0.0028344719592628548</v>
      </c>
      <c r="Q59" s="46">
        <f t="shared" si="12"/>
        <v>41336.11749</v>
      </c>
      <c r="S59" s="1">
        <f t="shared" si="6"/>
        <v>0.0003884632846720479</v>
      </c>
    </row>
    <row r="60" spans="1:19" ht="12.75">
      <c r="A60" s="42" t="s">
        <v>47</v>
      </c>
      <c r="B60" s="41" t="s">
        <v>48</v>
      </c>
      <c r="C60" s="42">
        <v>56355.37105</v>
      </c>
      <c r="D60" s="42">
        <v>0.00019</v>
      </c>
      <c r="E60" s="1">
        <f t="shared" si="7"/>
        <v>5730.49703189064</v>
      </c>
      <c r="F60" s="45">
        <f t="shared" si="8"/>
        <v>5730.5</v>
      </c>
      <c r="G60" s="1">
        <f t="shared" si="9"/>
        <v>-0.0007630000036442652</v>
      </c>
      <c r="H60" s="1">
        <f t="shared" si="10"/>
        <v>-0.0007630000036442652</v>
      </c>
      <c r="O60" s="1">
        <f t="shared" si="11"/>
        <v>-0.002837348889406492</v>
      </c>
      <c r="Q60" s="46">
        <f t="shared" si="12"/>
        <v>41336.87105</v>
      </c>
      <c r="S60" s="1">
        <f t="shared" si="6"/>
        <v>4.302923299862992E-06</v>
      </c>
    </row>
    <row r="61" spans="1:19" ht="12.75">
      <c r="A61" s="42" t="s">
        <v>47</v>
      </c>
      <c r="B61" s="41" t="s">
        <v>49</v>
      </c>
      <c r="C61" s="42">
        <v>56356.57558</v>
      </c>
      <c r="D61" s="42">
        <v>0.0006</v>
      </c>
      <c r="E61" s="1">
        <f t="shared" si="7"/>
        <v>5735.18271572279</v>
      </c>
      <c r="F61" s="45">
        <f t="shared" si="8"/>
        <v>5735</v>
      </c>
      <c r="G61" s="1">
        <f t="shared" si="9"/>
        <v>0.04696999999578111</v>
      </c>
      <c r="H61" s="1">
        <f t="shared" si="10"/>
        <v>0.04696999999578111</v>
      </c>
      <c r="O61" s="1">
        <f t="shared" si="11"/>
        <v>-0.0028416642846219482</v>
      </c>
      <c r="Q61" s="46">
        <f t="shared" si="12"/>
        <v>41338.07558</v>
      </c>
      <c r="S61" s="1">
        <f t="shared" si="6"/>
        <v>0.0024812018983835817</v>
      </c>
    </row>
    <row r="62" spans="1:19" ht="12.75">
      <c r="A62" s="42" t="s">
        <v>47</v>
      </c>
      <c r="B62" s="41" t="s">
        <v>49</v>
      </c>
      <c r="C62" s="42">
        <v>56357.30799</v>
      </c>
      <c r="D62" s="42">
        <v>0.00012</v>
      </c>
      <c r="E62" s="1">
        <f t="shared" si="7"/>
        <v>5738.03182840204</v>
      </c>
      <c r="F62" s="45">
        <f t="shared" si="8"/>
        <v>5738</v>
      </c>
      <c r="G62" s="1">
        <f t="shared" si="9"/>
        <v>0.008181999997759704</v>
      </c>
      <c r="H62" s="1">
        <f t="shared" si="10"/>
        <v>0.008181999997759704</v>
      </c>
      <c r="O62" s="1">
        <f t="shared" si="11"/>
        <v>-0.0028445412147655854</v>
      </c>
      <c r="Q62" s="46">
        <f t="shared" si="12"/>
        <v>41338.80799</v>
      </c>
      <c r="S62" s="1">
        <f t="shared" si="6"/>
        <v>0.0001215846111115187</v>
      </c>
    </row>
    <row r="63" spans="1:19" ht="12.75">
      <c r="A63" s="42" t="s">
        <v>47</v>
      </c>
      <c r="B63" s="41" t="s">
        <v>48</v>
      </c>
      <c r="C63" s="42">
        <v>56357.42041</v>
      </c>
      <c r="D63" s="42">
        <v>0.00018</v>
      </c>
      <c r="E63" s="1">
        <f t="shared" si="7"/>
        <v>5738.46914800089</v>
      </c>
      <c r="F63" s="45">
        <f t="shared" si="8"/>
        <v>5738.5</v>
      </c>
      <c r="G63" s="1">
        <f t="shared" si="9"/>
        <v>-0.00793100000009872</v>
      </c>
      <c r="H63" s="1">
        <f t="shared" si="10"/>
        <v>-0.00793100000009872</v>
      </c>
      <c r="O63" s="1">
        <f t="shared" si="11"/>
        <v>-0.0028450207031228587</v>
      </c>
      <c r="Q63" s="46">
        <f t="shared" si="12"/>
        <v>41338.92041</v>
      </c>
      <c r="S63" s="1">
        <f t="shared" si="6"/>
        <v>2.5867185409267076E-05</v>
      </c>
    </row>
    <row r="64" spans="1:19" ht="12.75">
      <c r="A64" s="42" t="s">
        <v>47</v>
      </c>
      <c r="B64" s="41" t="s">
        <v>48</v>
      </c>
      <c r="C64" s="42">
        <v>56366.36772</v>
      </c>
      <c r="D64" s="42">
        <v>0.00015</v>
      </c>
      <c r="E64" s="1">
        <f t="shared" si="7"/>
        <v>5773.274645421798</v>
      </c>
      <c r="F64" s="45">
        <f t="shared" si="8"/>
        <v>5773.5</v>
      </c>
      <c r="G64" s="1">
        <f t="shared" si="9"/>
        <v>-0.0579310000030091</v>
      </c>
      <c r="H64" s="1">
        <f t="shared" si="10"/>
        <v>-0.0579310000030091</v>
      </c>
      <c r="O64" s="1">
        <f t="shared" si="11"/>
        <v>-0.002878584888131962</v>
      </c>
      <c r="Q64" s="46">
        <f t="shared" si="12"/>
        <v>41347.86772</v>
      </c>
      <c r="S64" s="1">
        <f t="shared" si="6"/>
        <v>0.0030307684099807534</v>
      </c>
    </row>
    <row r="65" spans="1:19" ht="12.75">
      <c r="A65" s="42" t="s">
        <v>47</v>
      </c>
      <c r="B65" s="41" t="s">
        <v>49</v>
      </c>
      <c r="C65" s="42">
        <v>56367.32729</v>
      </c>
      <c r="D65" s="42">
        <v>0.00011</v>
      </c>
      <c r="E65" s="1">
        <f t="shared" si="7"/>
        <v>5777.007422218414</v>
      </c>
      <c r="F65" s="45">
        <f t="shared" si="8"/>
        <v>5777</v>
      </c>
      <c r="G65" s="1">
        <f t="shared" si="9"/>
        <v>0.0019079999983659945</v>
      </c>
      <c r="H65" s="1">
        <f t="shared" si="10"/>
        <v>0.0019079999983659945</v>
      </c>
      <c r="O65" s="1">
        <f t="shared" si="11"/>
        <v>-0.0028819413066328726</v>
      </c>
      <c r="Q65" s="46">
        <f t="shared" si="12"/>
        <v>41348.82729</v>
      </c>
      <c r="S65" s="1">
        <f t="shared" si="6"/>
        <v>2.294353770533425E-05</v>
      </c>
    </row>
    <row r="66" spans="1:19" ht="12.75">
      <c r="A66" s="42" t="s">
        <v>47</v>
      </c>
      <c r="B66" s="41" t="s">
        <v>48</v>
      </c>
      <c r="C66" s="42">
        <v>56367.4395</v>
      </c>
      <c r="D66" s="42">
        <v>0.00016</v>
      </c>
      <c r="E66" s="1">
        <f t="shared" si="7"/>
        <v>5777.443924906437</v>
      </c>
      <c r="F66" s="45">
        <f t="shared" si="8"/>
        <v>5777.5</v>
      </c>
      <c r="G66" s="1">
        <f t="shared" si="9"/>
        <v>-0.01441500000510132</v>
      </c>
      <c r="H66" s="1">
        <f t="shared" si="10"/>
        <v>-0.01441500000510132</v>
      </c>
      <c r="O66" s="1">
        <f t="shared" si="11"/>
        <v>-0.002882420794990146</v>
      </c>
      <c r="Q66" s="46">
        <f t="shared" si="12"/>
        <v>41348.9395</v>
      </c>
      <c r="S66" s="1">
        <f t="shared" si="6"/>
        <v>0.00013300038323748844</v>
      </c>
    </row>
    <row r="67" spans="1:19" ht="12.75">
      <c r="A67" s="42" t="s">
        <v>47</v>
      </c>
      <c r="B67" s="41" t="s">
        <v>49</v>
      </c>
      <c r="C67" s="42">
        <v>56368.32861</v>
      </c>
      <c r="D67" s="42">
        <v>0.00133</v>
      </c>
      <c r="E67" s="1">
        <f t="shared" si="7"/>
        <v>5780.90260866857</v>
      </c>
      <c r="F67" s="45">
        <f t="shared" si="8"/>
        <v>5781</v>
      </c>
      <c r="G67" s="1">
        <f t="shared" si="9"/>
        <v>-0.02503600000636652</v>
      </c>
      <c r="H67" s="1">
        <f t="shared" si="10"/>
        <v>-0.02503600000636652</v>
      </c>
      <c r="O67" s="1">
        <f t="shared" si="11"/>
        <v>-0.0028857772134910555</v>
      </c>
      <c r="Q67" s="46">
        <f t="shared" si="12"/>
        <v>41349.82861</v>
      </c>
      <c r="S67" s="1">
        <f t="shared" si="6"/>
        <v>0.0004906323697740197</v>
      </c>
    </row>
    <row r="68" spans="1:19" ht="12.75">
      <c r="A68" s="42" t="s">
        <v>47</v>
      </c>
      <c r="B68" s="41" t="s">
        <v>49</v>
      </c>
      <c r="C68" s="42">
        <v>56395.3361</v>
      </c>
      <c r="D68" s="42">
        <v>0.00026</v>
      </c>
      <c r="E68" s="1">
        <f t="shared" si="7"/>
        <v>5885.963137871201</v>
      </c>
      <c r="F68" s="45">
        <f t="shared" si="8"/>
        <v>5886</v>
      </c>
      <c r="G68" s="1">
        <f t="shared" si="9"/>
        <v>-0.009475999999267515</v>
      </c>
      <c r="H68" s="1">
        <f t="shared" si="10"/>
        <v>-0.009475999999267515</v>
      </c>
      <c r="O68" s="1">
        <f t="shared" si="11"/>
        <v>-0.0029864697685183664</v>
      </c>
      <c r="Q68" s="46">
        <f t="shared" si="12"/>
        <v>41376.8361</v>
      </c>
      <c r="S68" s="1">
        <f t="shared" si="6"/>
        <v>4.21140026158071E-05</v>
      </c>
    </row>
    <row r="69" spans="1:19" ht="12.75">
      <c r="A69" s="42" t="s">
        <v>47</v>
      </c>
      <c r="B69" s="41" t="s">
        <v>48</v>
      </c>
      <c r="C69" s="42">
        <v>56395.44887</v>
      </c>
      <c r="D69" s="42">
        <v>0.00057</v>
      </c>
      <c r="E69" s="1">
        <f t="shared" si="7"/>
        <v>5886.401818988112</v>
      </c>
      <c r="F69" s="45">
        <f t="shared" si="8"/>
        <v>5886.5</v>
      </c>
      <c r="G69" s="1">
        <f t="shared" si="9"/>
        <v>-0.025239000002329703</v>
      </c>
      <c r="H69" s="1">
        <f t="shared" si="10"/>
        <v>-0.025239000002329703</v>
      </c>
      <c r="O69" s="1">
        <f t="shared" si="11"/>
        <v>-0.0029869492568756397</v>
      </c>
      <c r="Q69" s="46">
        <f t="shared" si="12"/>
        <v>41376.94887</v>
      </c>
      <c r="S69" s="1">
        <f t="shared" si="6"/>
        <v>0.0004951537623782626</v>
      </c>
    </row>
    <row r="70" spans="1:19" ht="12.75">
      <c r="A70" s="42" t="s">
        <v>47</v>
      </c>
      <c r="B70" s="41" t="s">
        <v>48</v>
      </c>
      <c r="C70" s="42">
        <v>56396.39603</v>
      </c>
      <c r="D70" s="42">
        <v>0.00027</v>
      </c>
      <c r="E70" s="1">
        <f t="shared" si="7"/>
        <v>5890.086320244612</v>
      </c>
      <c r="F70" s="45">
        <f t="shared" si="8"/>
        <v>5890</v>
      </c>
      <c r="G70" s="1">
        <f t="shared" si="9"/>
        <v>0.022190000003320165</v>
      </c>
      <c r="H70" s="1">
        <f t="shared" si="10"/>
        <v>0.022190000003320165</v>
      </c>
      <c r="O70" s="1">
        <f t="shared" si="11"/>
        <v>-0.0029903056753765502</v>
      </c>
      <c r="Q70" s="46">
        <f t="shared" si="12"/>
        <v>41377.89603</v>
      </c>
      <c r="S70" s="1">
        <f t="shared" si="6"/>
        <v>0.0006340477940726062</v>
      </c>
    </row>
    <row r="71" spans="1:19" ht="12.75">
      <c r="A71" s="42" t="s">
        <v>47</v>
      </c>
      <c r="B71" s="41" t="s">
        <v>49</v>
      </c>
      <c r="C71" s="42">
        <v>56396.47477</v>
      </c>
      <c r="D71" s="42">
        <v>0.00021</v>
      </c>
      <c r="E71" s="1">
        <f t="shared" si="7"/>
        <v>5890.3926229061735</v>
      </c>
      <c r="F71" s="45">
        <f t="shared" si="8"/>
        <v>5890.5</v>
      </c>
      <c r="G71" s="1">
        <f t="shared" si="9"/>
        <v>-0.027603000002272893</v>
      </c>
      <c r="H71" s="1">
        <f t="shared" si="10"/>
        <v>-0.027603000002272893</v>
      </c>
      <c r="O71" s="1">
        <f t="shared" si="11"/>
        <v>-0.0029907851637338227</v>
      </c>
      <c r="Q71" s="46">
        <f t="shared" si="12"/>
        <v>41377.97477</v>
      </c>
      <c r="S71" s="1">
        <f t="shared" si="6"/>
        <v>0.0006057611192584029</v>
      </c>
    </row>
    <row r="72" spans="1:19" ht="12.75">
      <c r="A72" s="42" t="s">
        <v>47</v>
      </c>
      <c r="B72" s="41" t="s">
        <v>49</v>
      </c>
      <c r="C72" s="42">
        <v>56397.38565</v>
      </c>
      <c r="D72" s="42">
        <v>0.00015</v>
      </c>
      <c r="E72" s="1">
        <f t="shared" si="7"/>
        <v>5893.935993091246</v>
      </c>
      <c r="F72" s="45">
        <f t="shared" si="8"/>
        <v>5894</v>
      </c>
      <c r="G72" s="1">
        <f t="shared" si="9"/>
        <v>-0.016454000004159752</v>
      </c>
      <c r="H72" s="1">
        <f t="shared" si="10"/>
        <v>-0.016454000004159752</v>
      </c>
      <c r="O72" s="1">
        <f t="shared" si="11"/>
        <v>-0.002994141582234733</v>
      </c>
      <c r="Q72" s="46">
        <f t="shared" si="12"/>
        <v>41378.88565</v>
      </c>
      <c r="S72" s="1">
        <f t="shared" si="6"/>
        <v>0.00018116778873826587</v>
      </c>
    </row>
    <row r="73" spans="1:19" ht="12.75">
      <c r="A73" s="42" t="s">
        <v>47</v>
      </c>
      <c r="B73" s="41" t="s">
        <v>49</v>
      </c>
      <c r="C73" s="42">
        <v>56397.49805</v>
      </c>
      <c r="D73" s="42">
        <v>0.00015</v>
      </c>
      <c r="E73" s="1">
        <f t="shared" si="7"/>
        <v>5894.3732348890935</v>
      </c>
      <c r="F73" s="45">
        <f t="shared" si="8"/>
        <v>5894.5</v>
      </c>
      <c r="G73" s="1">
        <f t="shared" si="9"/>
        <v>-0.032587000001512934</v>
      </c>
      <c r="H73" s="1">
        <f t="shared" si="10"/>
        <v>-0.032587000001512934</v>
      </c>
      <c r="O73" s="1">
        <f t="shared" si="11"/>
        <v>-0.0029946210705920065</v>
      </c>
      <c r="Q73" s="46">
        <f t="shared" si="12"/>
        <v>41378.99805</v>
      </c>
      <c r="S73" s="1">
        <f t="shared" si="6"/>
        <v>0.0008757088907912127</v>
      </c>
    </row>
    <row r="74" spans="1:19" ht="12.75">
      <c r="A74" s="42" t="s">
        <v>47</v>
      </c>
      <c r="B74" s="41" t="s">
        <v>49</v>
      </c>
      <c r="C74" s="42">
        <v>56398.35323</v>
      </c>
      <c r="D74" s="42">
        <v>0.00069</v>
      </c>
      <c r="E74" s="1">
        <f t="shared" si="7"/>
        <v>5897.699929201055</v>
      </c>
      <c r="F74" s="45">
        <f t="shared" si="8"/>
        <v>5897.5</v>
      </c>
      <c r="G74" s="1">
        <f t="shared" si="9"/>
        <v>0.05139499999495456</v>
      </c>
      <c r="H74" s="1">
        <f t="shared" si="10"/>
        <v>0.05139499999495456</v>
      </c>
      <c r="O74" s="1">
        <f t="shared" si="11"/>
        <v>-0.0029974980007356437</v>
      </c>
      <c r="Q74" s="46">
        <f t="shared" si="12"/>
        <v>41379.85323</v>
      </c>
      <c r="S74" s="1">
        <f t="shared" si="6"/>
        <v>0.0029585438382111625</v>
      </c>
    </row>
    <row r="75" spans="1:19" ht="12.75">
      <c r="A75" s="42" t="s">
        <v>47</v>
      </c>
      <c r="B75" s="41" t="s">
        <v>49</v>
      </c>
      <c r="C75" s="42">
        <v>56428.37839</v>
      </c>
      <c r="D75" s="42">
        <v>0.00183</v>
      </c>
      <c r="E75" s="1">
        <f t="shared" si="7"/>
        <v>6014.49935036137</v>
      </c>
      <c r="F75" s="45">
        <f t="shared" si="8"/>
        <v>6014.5</v>
      </c>
      <c r="G75" s="1">
        <f t="shared" si="9"/>
        <v>-0.00016700000560376793</v>
      </c>
      <c r="H75" s="1">
        <f t="shared" si="10"/>
        <v>-0.00016700000560376793</v>
      </c>
      <c r="O75" s="1">
        <f t="shared" si="11"/>
        <v>-0.0031096982763375042</v>
      </c>
      <c r="Q75" s="46">
        <f t="shared" si="12"/>
        <v>41409.87839</v>
      </c>
      <c r="S75" s="1">
        <f t="shared" si="6"/>
        <v>8.659473112579322E-06</v>
      </c>
    </row>
    <row r="76" spans="1:19" ht="12.75">
      <c r="A76" s="42" t="s">
        <v>47</v>
      </c>
      <c r="B76" s="41" t="s">
        <v>49</v>
      </c>
      <c r="C76" s="42">
        <v>56647.70805</v>
      </c>
      <c r="D76" s="42">
        <v>0.00151</v>
      </c>
      <c r="E76" s="1">
        <f t="shared" si="7"/>
        <v>6867.703041242323</v>
      </c>
      <c r="F76" s="45">
        <f t="shared" si="8"/>
        <v>6867.5</v>
      </c>
      <c r="G76" s="1">
        <f t="shared" si="9"/>
        <v>0.05219499999657273</v>
      </c>
      <c r="H76" s="1">
        <f t="shared" si="10"/>
        <v>0.05219499999657273</v>
      </c>
      <c r="O76" s="1">
        <f t="shared" si="11"/>
        <v>-0.003927705413845087</v>
      </c>
      <c r="Q76" s="46">
        <f t="shared" si="12"/>
        <v>41629.20805</v>
      </c>
      <c r="S76" s="1">
        <f t="shared" si="6"/>
        <v>0.0031497580625845416</v>
      </c>
    </row>
    <row r="77" spans="1:19" ht="12.75">
      <c r="A77" s="42" t="s">
        <v>47</v>
      </c>
      <c r="B77" s="41" t="s">
        <v>48</v>
      </c>
      <c r="C77" s="42">
        <v>56657.50441</v>
      </c>
      <c r="D77" s="42">
        <v>0.0001</v>
      </c>
      <c r="E77" s="1">
        <f t="shared" si="7"/>
        <v>6905.811386958988</v>
      </c>
      <c r="F77" s="45">
        <f t="shared" si="8"/>
        <v>6906</v>
      </c>
      <c r="G77" s="1">
        <f t="shared" si="9"/>
        <v>-0.04848599999968428</v>
      </c>
      <c r="H77" s="1">
        <f t="shared" si="10"/>
        <v>-0.04848599999968428</v>
      </c>
      <c r="O77" s="1">
        <f t="shared" si="11"/>
        <v>-0.0039646260173551015</v>
      </c>
      <c r="Q77" s="46">
        <f t="shared" si="12"/>
        <v>41639.00441</v>
      </c>
      <c r="S77" s="1">
        <f t="shared" si="6"/>
        <v>0.0019821527412744178</v>
      </c>
    </row>
    <row r="78" spans="1:19" ht="12.75">
      <c r="A78" s="42" t="s">
        <v>47</v>
      </c>
      <c r="B78" s="41" t="s">
        <v>49</v>
      </c>
      <c r="C78" s="42">
        <v>56666.31538</v>
      </c>
      <c r="D78" s="42">
        <v>0.00021</v>
      </c>
      <c r="E78" s="1">
        <f t="shared" si="7"/>
        <v>6940.086514747177</v>
      </c>
      <c r="F78" s="45">
        <f t="shared" si="8"/>
        <v>6940</v>
      </c>
      <c r="G78" s="1">
        <f t="shared" si="9"/>
        <v>0.02223999999841908</v>
      </c>
      <c r="H78" s="1">
        <f t="shared" si="10"/>
        <v>0.02223999999841908</v>
      </c>
      <c r="O78" s="1">
        <f t="shared" si="11"/>
        <v>-0.003997231225649659</v>
      </c>
      <c r="Q78" s="46">
        <f t="shared" si="12"/>
        <v>41647.81538</v>
      </c>
      <c r="S78" s="1">
        <f t="shared" si="6"/>
        <v>0.0006883923023052476</v>
      </c>
    </row>
    <row r="79" spans="1:19" ht="12.75">
      <c r="A79" s="42" t="s">
        <v>47</v>
      </c>
      <c r="B79" s="41" t="s">
        <v>48</v>
      </c>
      <c r="C79" s="42">
        <v>56666.42946</v>
      </c>
      <c r="D79" s="42">
        <v>0.00018</v>
      </c>
      <c r="E79" s="1">
        <f t="shared" si="7"/>
        <v>6940.530291831658</v>
      </c>
      <c r="F79" s="45">
        <f t="shared" si="8"/>
        <v>6940.5</v>
      </c>
      <c r="G79" s="1">
        <f t="shared" si="9"/>
        <v>0.007786999995005317</v>
      </c>
      <c r="H79" s="1">
        <f t="shared" si="10"/>
        <v>0.007786999995005317</v>
      </c>
      <c r="O79" s="1">
        <f t="shared" si="11"/>
        <v>-0.0039977107140069315</v>
      </c>
      <c r="Q79" s="46">
        <f t="shared" si="12"/>
        <v>41647.92946</v>
      </c>
      <c r="S79" s="1">
        <f t="shared" si="6"/>
        <v>0.00013887940649510798</v>
      </c>
    </row>
    <row r="80" spans="1:19" ht="12.75">
      <c r="A80" s="42" t="s">
        <v>47</v>
      </c>
      <c r="B80" s="41" t="s">
        <v>49</v>
      </c>
      <c r="C80" s="42">
        <v>56666.54276</v>
      </c>
      <c r="D80" s="42">
        <v>0.00017</v>
      </c>
      <c r="E80" s="1">
        <f t="shared" si="7"/>
        <v>6940.971034675898</v>
      </c>
      <c r="F80" s="45">
        <f t="shared" si="8"/>
        <v>6941</v>
      </c>
      <c r="G80" s="1">
        <f t="shared" si="9"/>
        <v>-0.007446000003255904</v>
      </c>
      <c r="H80" s="1">
        <f t="shared" si="10"/>
        <v>-0.007446000003255904</v>
      </c>
      <c r="O80" s="1">
        <f t="shared" si="11"/>
        <v>-0.003998190202364205</v>
      </c>
      <c r="Q80" s="46">
        <f t="shared" si="12"/>
        <v>41648.04276</v>
      </c>
      <c r="S80" s="1">
        <f t="shared" si="6"/>
        <v>1.1887392423124857E-05</v>
      </c>
    </row>
    <row r="81" spans="1:19" ht="12.75">
      <c r="A81" s="42" t="s">
        <v>47</v>
      </c>
      <c r="B81" s="41" t="s">
        <v>49</v>
      </c>
      <c r="C81" s="42">
        <v>56673.37364</v>
      </c>
      <c r="D81" s="42">
        <v>0.00017</v>
      </c>
      <c r="E81" s="1">
        <f t="shared" si="7"/>
        <v>6967.543510226929</v>
      </c>
      <c r="F81" s="45">
        <f t="shared" si="8"/>
        <v>6967.5</v>
      </c>
      <c r="G81" s="1">
        <f t="shared" si="9"/>
        <v>0.011184999995748512</v>
      </c>
      <c r="H81" s="1">
        <f t="shared" si="10"/>
        <v>0.011184999995748512</v>
      </c>
      <c r="O81" s="1">
        <f t="shared" si="11"/>
        <v>-0.004023603085299669</v>
      </c>
      <c r="Q81" s="46">
        <f t="shared" si="12"/>
        <v>41654.87364</v>
      </c>
      <c r="S81" s="1">
        <f t="shared" si="6"/>
        <v>0.00023130160767686824</v>
      </c>
    </row>
    <row r="82" spans="1:19" ht="12.75">
      <c r="A82" s="42" t="s">
        <v>47</v>
      </c>
      <c r="B82" s="41" t="s">
        <v>48</v>
      </c>
      <c r="C82" s="42">
        <v>56673.48843</v>
      </c>
      <c r="D82" s="42">
        <v>0.00017</v>
      </c>
      <c r="E82" s="1">
        <f t="shared" si="7"/>
        <v>6967.990049248035</v>
      </c>
      <c r="F82" s="45">
        <f t="shared" si="8"/>
        <v>6968</v>
      </c>
      <c r="G82" s="1">
        <f t="shared" si="9"/>
        <v>-0.002558000007411465</v>
      </c>
      <c r="H82" s="1">
        <f t="shared" si="10"/>
        <v>-0.002558000007411465</v>
      </c>
      <c r="O82" s="1">
        <f t="shared" si="11"/>
        <v>-0.004024082573656941</v>
      </c>
      <c r="Q82" s="46">
        <f t="shared" si="12"/>
        <v>41654.98843</v>
      </c>
      <c r="S82" s="1">
        <f t="shared" si="6"/>
        <v>2.1493980910489217E-06</v>
      </c>
    </row>
    <row r="83" spans="1:19" ht="12.75">
      <c r="A83" s="42" t="s">
        <v>47</v>
      </c>
      <c r="B83" s="41" t="s">
        <v>49</v>
      </c>
      <c r="C83" s="42">
        <v>56683.28042</v>
      </c>
      <c r="D83" s="42">
        <v>0.00027</v>
      </c>
      <c r="E83" s="1">
        <f t="shared" si="7"/>
        <v>7006.081395439305</v>
      </c>
      <c r="F83" s="45">
        <f t="shared" si="8"/>
        <v>7006</v>
      </c>
      <c r="G83" s="1">
        <f t="shared" si="9"/>
        <v>0.020924000004015397</v>
      </c>
      <c r="H83" s="1">
        <f t="shared" si="10"/>
        <v>0.020924000004015397</v>
      </c>
      <c r="O83" s="1">
        <f t="shared" si="11"/>
        <v>-0.004060523688809683</v>
      </c>
      <c r="Q83" s="46">
        <f t="shared" si="12"/>
        <v>41664.78042</v>
      </c>
      <c r="S83" s="1">
        <f t="shared" si="6"/>
        <v>0.0006242264241573378</v>
      </c>
    </row>
    <row r="84" spans="1:19" ht="12.75">
      <c r="A84" s="42" t="s">
        <v>47</v>
      </c>
      <c r="B84" s="41" t="s">
        <v>48</v>
      </c>
      <c r="C84" s="42">
        <v>56683.39486</v>
      </c>
      <c r="D84" s="42">
        <v>0.00035</v>
      </c>
      <c r="E84" s="1">
        <f t="shared" si="7"/>
        <v>7006.52657294235</v>
      </c>
      <c r="F84" s="45">
        <f t="shared" si="8"/>
        <v>7006.5</v>
      </c>
      <c r="G84" s="1">
        <f t="shared" si="9"/>
        <v>0.006830999998783227</v>
      </c>
      <c r="H84" s="1">
        <f t="shared" si="10"/>
        <v>0.006830999998783227</v>
      </c>
      <c r="O84" s="1">
        <f t="shared" si="11"/>
        <v>-0.004061003177166956</v>
      </c>
      <c r="Q84" s="46">
        <f t="shared" si="12"/>
        <v>41664.89486</v>
      </c>
      <c r="S84" s="1">
        <f t="shared" si="6"/>
        <v>0.00011863573318490885</v>
      </c>
    </row>
    <row r="85" spans="1:19" ht="12.75">
      <c r="A85" s="42" t="s">
        <v>47</v>
      </c>
      <c r="B85" s="41" t="s">
        <v>48</v>
      </c>
      <c r="C85" s="42">
        <v>56692.27457</v>
      </c>
      <c r="D85" s="42">
        <v>0.00017</v>
      </c>
      <c r="E85" s="1">
        <f aca="true" t="shared" si="13" ref="E85:E93">+(C85-C$7)/C$8</f>
        <v>7041.069102876301</v>
      </c>
      <c r="F85" s="45">
        <f aca="true" t="shared" si="14" ref="F85:F93">ROUND(2*E85,0)/2</f>
        <v>7041</v>
      </c>
      <c r="G85" s="1">
        <f aca="true" t="shared" si="15" ref="G85:G93">+C85-(C$7+F85*C$8)</f>
        <v>0.01776399999653222</v>
      </c>
      <c r="H85" s="1">
        <f aca="true" t="shared" si="16" ref="H85:H93">+G85</f>
        <v>0.01776399999653222</v>
      </c>
      <c r="O85" s="1">
        <f aca="true" t="shared" si="17" ref="O85:O93">+C$11+C$12*$F85</f>
        <v>-0.004094087873818786</v>
      </c>
      <c r="Q85" s="46">
        <f aca="true" t="shared" si="18" ref="Q85:Q93">+C85-15018.5</f>
        <v>41673.77457</v>
      </c>
      <c r="S85" s="1">
        <f t="shared" si="6"/>
        <v>0.00047777600534798574</v>
      </c>
    </row>
    <row r="86" spans="1:19" ht="12.75">
      <c r="A86" s="42" t="s">
        <v>47</v>
      </c>
      <c r="B86" s="41" t="s">
        <v>49</v>
      </c>
      <c r="C86" s="42">
        <v>56692.38881</v>
      </c>
      <c r="D86" s="42">
        <v>0.00014</v>
      </c>
      <c r="E86" s="1">
        <f t="shared" si="13"/>
        <v>7041.51350236902</v>
      </c>
      <c r="F86" s="45">
        <f t="shared" si="14"/>
        <v>7041.5</v>
      </c>
      <c r="G86" s="1">
        <f t="shared" si="15"/>
        <v>0.003470999996352475</v>
      </c>
      <c r="H86" s="1">
        <f t="shared" si="16"/>
        <v>0.003470999996352475</v>
      </c>
      <c r="O86" s="1">
        <f t="shared" si="17"/>
        <v>-0.0040945673621760595</v>
      </c>
      <c r="Q86" s="46">
        <f t="shared" si="18"/>
        <v>41673.88881</v>
      </c>
      <c r="S86" s="1">
        <f aca="true" t="shared" si="19" ref="S86:S93">+(G86-O86)^2</f>
        <v>5.7237809456432425E-05</v>
      </c>
    </row>
    <row r="87" spans="1:19" ht="12.75">
      <c r="A87" s="42" t="s">
        <v>47</v>
      </c>
      <c r="B87" s="41" t="s">
        <v>48</v>
      </c>
      <c r="C87" s="42">
        <v>56692.50293</v>
      </c>
      <c r="D87" s="42">
        <v>0.00023</v>
      </c>
      <c r="E87" s="1">
        <f t="shared" si="13"/>
        <v>7041.9574350555895</v>
      </c>
      <c r="F87" s="45">
        <f t="shared" si="14"/>
        <v>7042</v>
      </c>
      <c r="G87" s="1">
        <f t="shared" si="15"/>
        <v>-0.010942000000795815</v>
      </c>
      <c r="H87" s="1">
        <f t="shared" si="16"/>
        <v>-0.010942000000795815</v>
      </c>
      <c r="O87" s="1">
        <f t="shared" si="17"/>
        <v>-0.004095046850533333</v>
      </c>
      <c r="Q87" s="46">
        <f t="shared" si="18"/>
        <v>41674.00293</v>
      </c>
      <c r="S87" s="1">
        <f t="shared" si="19"/>
        <v>4.688076744188933E-05</v>
      </c>
    </row>
    <row r="88" spans="1:19" ht="12.75">
      <c r="A88" s="42" t="s">
        <v>47</v>
      </c>
      <c r="B88" s="41" t="s">
        <v>48</v>
      </c>
      <c r="C88" s="42">
        <v>56695.36398</v>
      </c>
      <c r="D88" s="42">
        <v>0.0014</v>
      </c>
      <c r="E88" s="1">
        <f t="shared" si="13"/>
        <v>7053.087067134509</v>
      </c>
      <c r="F88" s="45">
        <f t="shared" si="14"/>
        <v>7053</v>
      </c>
      <c r="G88" s="1">
        <f t="shared" si="15"/>
        <v>0.02238200000283541</v>
      </c>
      <c r="H88" s="1">
        <f t="shared" si="16"/>
        <v>0.02238200000283541</v>
      </c>
      <c r="O88" s="1">
        <f t="shared" si="17"/>
        <v>-0.004105595594393337</v>
      </c>
      <c r="Q88" s="46">
        <f t="shared" si="18"/>
        <v>41676.86398</v>
      </c>
      <c r="S88" s="1">
        <f t="shared" si="19"/>
        <v>0.0007015927205223318</v>
      </c>
    </row>
    <row r="89" spans="1:19" ht="12.75">
      <c r="A89" s="42" t="s">
        <v>47</v>
      </c>
      <c r="B89" s="41" t="s">
        <v>48</v>
      </c>
      <c r="C89" s="42">
        <v>56700.58736</v>
      </c>
      <c r="D89" s="42">
        <v>0.00011</v>
      </c>
      <c r="E89" s="1">
        <f t="shared" si="13"/>
        <v>7073.4062847673185</v>
      </c>
      <c r="F89" s="45">
        <f t="shared" si="14"/>
        <v>7073.5</v>
      </c>
      <c r="G89" s="1">
        <f t="shared" si="15"/>
        <v>-0.024091000006592367</v>
      </c>
      <c r="H89" s="1">
        <f t="shared" si="16"/>
        <v>-0.024091000006592367</v>
      </c>
      <c r="O89" s="1">
        <f t="shared" si="17"/>
        <v>-0.004125254617041526</v>
      </c>
      <c r="Q89" s="46">
        <f t="shared" si="18"/>
        <v>41682.08736</v>
      </c>
      <c r="S89" s="1">
        <f t="shared" si="19"/>
        <v>0.00039863098896037076</v>
      </c>
    </row>
    <row r="90" spans="1:19" ht="12.75">
      <c r="A90" s="42" t="s">
        <v>47</v>
      </c>
      <c r="B90" s="41" t="s">
        <v>49</v>
      </c>
      <c r="C90" s="42">
        <v>56701.4974</v>
      </c>
      <c r="D90" s="42">
        <v>0.00012</v>
      </c>
      <c r="E90" s="1">
        <f t="shared" si="13"/>
        <v>7076.946387309088</v>
      </c>
      <c r="F90" s="45">
        <f t="shared" si="14"/>
        <v>7077</v>
      </c>
      <c r="G90" s="1">
        <f t="shared" si="15"/>
        <v>-0.013782000001810957</v>
      </c>
      <c r="H90" s="1">
        <f t="shared" si="16"/>
        <v>-0.013782000001810957</v>
      </c>
      <c r="O90" s="1">
        <f t="shared" si="17"/>
        <v>-0.004128611035542436</v>
      </c>
      <c r="Q90" s="46">
        <f t="shared" si="18"/>
        <v>41682.9974</v>
      </c>
      <c r="S90" s="1">
        <f t="shared" si="19"/>
        <v>9.318791853407482E-05</v>
      </c>
    </row>
    <row r="91" spans="1:19" ht="12.75">
      <c r="A91" s="42" t="s">
        <v>47</v>
      </c>
      <c r="B91" s="41" t="s">
        <v>48</v>
      </c>
      <c r="C91" s="42">
        <v>56701.61116</v>
      </c>
      <c r="D91" s="42">
        <v>0.00036</v>
      </c>
      <c r="E91" s="1">
        <f t="shared" si="13"/>
        <v>7077.388919577066</v>
      </c>
      <c r="F91" s="45">
        <f t="shared" si="14"/>
        <v>7077.5</v>
      </c>
      <c r="G91" s="1">
        <f t="shared" si="15"/>
        <v>-0.028555000004416797</v>
      </c>
      <c r="H91" s="1">
        <f t="shared" si="16"/>
        <v>-0.028555000004416797</v>
      </c>
      <c r="O91" s="1">
        <f t="shared" si="17"/>
        <v>-0.0041290905238997085</v>
      </c>
      <c r="Q91" s="46">
        <f t="shared" si="18"/>
        <v>41683.11116</v>
      </c>
      <c r="S91" s="1">
        <f t="shared" si="19"/>
        <v>0.0005966250539504145</v>
      </c>
    </row>
    <row r="92" spans="1:19" ht="12.75">
      <c r="A92" s="42" t="s">
        <v>47</v>
      </c>
      <c r="B92" s="41" t="s">
        <v>49</v>
      </c>
      <c r="C92" s="42">
        <v>56706.46126</v>
      </c>
      <c r="D92" s="42">
        <v>0.00014</v>
      </c>
      <c r="E92" s="1">
        <f t="shared" si="13"/>
        <v>7096.256058755316</v>
      </c>
      <c r="F92" s="45">
        <f t="shared" si="14"/>
        <v>7096.5</v>
      </c>
      <c r="G92" s="1">
        <f t="shared" si="15"/>
        <v>-0.06270900000527035</v>
      </c>
      <c r="H92" s="1">
        <f t="shared" si="16"/>
        <v>-0.06270900000527035</v>
      </c>
      <c r="O92" s="1">
        <f t="shared" si="17"/>
        <v>-0.004147311081476079</v>
      </c>
      <c r="Q92" s="46">
        <f t="shared" si="18"/>
        <v>41687.96126</v>
      </c>
      <c r="S92" s="1">
        <f t="shared" si="19"/>
        <v>0.0034294714096072495</v>
      </c>
    </row>
    <row r="93" spans="1:19" ht="12.75">
      <c r="A93" s="42" t="s">
        <v>47</v>
      </c>
      <c r="B93" s="41" t="s">
        <v>49</v>
      </c>
      <c r="C93" s="42">
        <v>56706.62052</v>
      </c>
      <c r="D93" s="42">
        <v>0.00021</v>
      </c>
      <c r="E93" s="1">
        <f t="shared" si="13"/>
        <v>7096.875588370281</v>
      </c>
      <c r="F93" s="45">
        <f t="shared" si="14"/>
        <v>7097</v>
      </c>
      <c r="G93" s="1">
        <f t="shared" si="15"/>
        <v>-0.03198200000770157</v>
      </c>
      <c r="H93" s="1">
        <f t="shared" si="16"/>
        <v>-0.03198200000770157</v>
      </c>
      <c r="O93" s="1">
        <f t="shared" si="17"/>
        <v>-0.0041477905698333525</v>
      </c>
      <c r="Q93" s="46">
        <f t="shared" si="18"/>
        <v>41688.12052</v>
      </c>
      <c r="S93" s="1">
        <f t="shared" si="19"/>
        <v>0.0007747432150311122</v>
      </c>
    </row>
    <row r="94" spans="1:19" ht="12.75">
      <c r="A94" s="34" t="s">
        <v>50</v>
      </c>
      <c r="C94" s="29">
        <v>57089.7522</v>
      </c>
      <c r="D94" s="29">
        <v>0.0002</v>
      </c>
      <c r="E94" s="1">
        <f aca="true" t="shared" si="20" ref="E94:E105">+(C94-C$7)/C$8</f>
        <v>8587.277586300796</v>
      </c>
      <c r="F94" s="45">
        <f aca="true" t="shared" si="21" ref="F94:F105">ROUND(2*E94,0)/2</f>
        <v>8587.5</v>
      </c>
      <c r="G94" s="1">
        <f aca="true" t="shared" si="22" ref="G94:G105">+C94-(C$7+F94*C$8)</f>
        <v>-0.05717500000173459</v>
      </c>
      <c r="H94" s="1">
        <f aca="true" t="shared" si="23" ref="H94:H105">+G94</f>
        <v>-0.05717500000173459</v>
      </c>
      <c r="O94" s="1">
        <f aca="true" t="shared" si="24" ref="O94:O105">+C$11+C$12*$F94</f>
        <v>-0.005577145362863895</v>
      </c>
      <c r="Q94" s="46">
        <f aca="true" t="shared" si="25" ref="Q94:Q105">+C94-15018.5</f>
        <v>42071.2522</v>
      </c>
      <c r="S94" s="1">
        <f aca="true" t="shared" si="26" ref="S94:S105">+(G94-O94)^2</f>
        <v>0.0026623386033340296</v>
      </c>
    </row>
    <row r="95" spans="1:19" ht="12.75">
      <c r="A95" s="35" t="s">
        <v>51</v>
      </c>
      <c r="B95" s="36" t="s">
        <v>48</v>
      </c>
      <c r="C95" s="37">
        <v>57465.47957</v>
      </c>
      <c r="D95" s="37">
        <v>0.0004</v>
      </c>
      <c r="E95" s="1">
        <f t="shared" si="20"/>
        <v>10048.87643640155</v>
      </c>
      <c r="F95" s="45">
        <f t="shared" si="21"/>
        <v>10049</v>
      </c>
      <c r="G95" s="1">
        <f t="shared" si="22"/>
        <v>-0.031763999999384396</v>
      </c>
      <c r="H95" s="1">
        <f t="shared" si="23"/>
        <v>-0.031763999999384396</v>
      </c>
      <c r="O95" s="1">
        <f t="shared" si="24"/>
        <v>-0.006978689831172607</v>
      </c>
      <c r="Q95" s="46">
        <f t="shared" si="25"/>
        <v>42446.97957</v>
      </c>
      <c r="S95" s="1">
        <f t="shared" si="26"/>
        <v>0.0006143116001344627</v>
      </c>
    </row>
    <row r="96" spans="1:19" ht="12.75">
      <c r="A96" s="34" t="s">
        <v>52</v>
      </c>
      <c r="C96" s="2">
        <v>57817.6387</v>
      </c>
      <c r="D96" s="2">
        <v>0.0004</v>
      </c>
      <c r="E96" s="1">
        <f t="shared" si="20"/>
        <v>11418.793617203368</v>
      </c>
      <c r="F96" s="45">
        <f t="shared" si="21"/>
        <v>11419</v>
      </c>
      <c r="G96" s="1">
        <f t="shared" si="22"/>
        <v>-0.05305399999633664</v>
      </c>
      <c r="H96" s="1">
        <f t="shared" si="23"/>
        <v>-0.05305399999633664</v>
      </c>
      <c r="O96" s="1">
        <f t="shared" si="24"/>
        <v>-0.008292487930100376</v>
      </c>
      <c r="Q96" s="46">
        <f t="shared" si="25"/>
        <v>42799.1387</v>
      </c>
      <c r="S96" s="1">
        <f t="shared" si="26"/>
        <v>0.0020035929624558154</v>
      </c>
    </row>
    <row r="97" spans="1:19" ht="12.75">
      <c r="A97" s="34" t="s">
        <v>53</v>
      </c>
      <c r="C97" s="2">
        <v>58551.6724</v>
      </c>
      <c r="D97" s="2">
        <v>0.0002</v>
      </c>
      <c r="E97" s="1">
        <f t="shared" si="20"/>
        <v>14274.222573191324</v>
      </c>
      <c r="F97" s="45">
        <f t="shared" si="21"/>
        <v>14274</v>
      </c>
      <c r="G97" s="1">
        <f t="shared" si="22"/>
        <v>0.05721600000106264</v>
      </c>
      <c r="H97" s="1">
        <f t="shared" si="23"/>
        <v>0.05721600000106264</v>
      </c>
      <c r="O97" s="1">
        <f t="shared" si="24"/>
        <v>-0.011030366450128688</v>
      </c>
      <c r="Q97" s="46">
        <f t="shared" si="25"/>
        <v>43533.1724</v>
      </c>
      <c r="S97" s="1">
        <f t="shared" si="26"/>
        <v>0.0046575665337902925</v>
      </c>
    </row>
    <row r="98" spans="1:19" ht="12.75">
      <c r="A98" s="34" t="s">
        <v>54</v>
      </c>
      <c r="C98" s="38">
        <v>58898.7083</v>
      </c>
      <c r="D98" s="39">
        <v>0.0005</v>
      </c>
      <c r="E98" s="1">
        <f t="shared" si="20"/>
        <v>15624.210125026242</v>
      </c>
      <c r="F98" s="45">
        <f t="shared" si="21"/>
        <v>15624</v>
      </c>
      <c r="G98" s="1">
        <f t="shared" si="22"/>
        <v>0.05401599999458995</v>
      </c>
      <c r="H98" s="1">
        <f t="shared" si="23"/>
        <v>0.05401599999458995</v>
      </c>
      <c r="O98" s="1">
        <f t="shared" si="24"/>
        <v>-0.012324985014765543</v>
      </c>
      <c r="Q98" s="46">
        <f t="shared" si="25"/>
        <v>43880.2083</v>
      </c>
      <c r="S98" s="1">
        <f t="shared" si="26"/>
        <v>0.00440112629201153</v>
      </c>
    </row>
    <row r="99" spans="1:19" ht="12.75">
      <c r="A99" s="40" t="s">
        <v>55</v>
      </c>
      <c r="B99" s="41" t="s">
        <v>48</v>
      </c>
      <c r="C99" s="42">
        <v>58532.2708</v>
      </c>
      <c r="D99" s="42" t="s">
        <v>56</v>
      </c>
      <c r="E99" s="1">
        <f t="shared" si="20"/>
        <v>14198.749348416344</v>
      </c>
      <c r="F99" s="45">
        <f t="shared" si="21"/>
        <v>14198.5</v>
      </c>
      <c r="G99" s="1">
        <f t="shared" si="22"/>
        <v>0.06409899999562185</v>
      </c>
      <c r="H99" s="1">
        <f t="shared" si="23"/>
        <v>0.06409899999562185</v>
      </c>
      <c r="O99" s="1">
        <f t="shared" si="24"/>
        <v>-0.010957963708180477</v>
      </c>
      <c r="Q99" s="46">
        <f t="shared" si="25"/>
        <v>43513.7708</v>
      </c>
      <c r="S99" s="1">
        <f t="shared" si="26"/>
        <v>0.0056335478004339</v>
      </c>
    </row>
    <row r="100" spans="1:19" ht="12.75">
      <c r="A100" s="40" t="s">
        <v>55</v>
      </c>
      <c r="B100" s="41" t="s">
        <v>48</v>
      </c>
      <c r="C100" s="42">
        <v>58532.2711</v>
      </c>
      <c r="D100" s="42" t="s">
        <v>57</v>
      </c>
      <c r="E100" s="1">
        <f t="shared" si="20"/>
        <v>14198.750515431819</v>
      </c>
      <c r="F100" s="45">
        <f t="shared" si="21"/>
        <v>14199</v>
      </c>
      <c r="G100" s="1">
        <f t="shared" si="22"/>
        <v>-0.0641340000074706</v>
      </c>
      <c r="H100" s="1">
        <f t="shared" si="23"/>
        <v>-0.0641340000074706</v>
      </c>
      <c r="O100" s="1">
        <f t="shared" si="24"/>
        <v>-0.01095844319653775</v>
      </c>
      <c r="Q100" s="46">
        <f t="shared" si="25"/>
        <v>43513.7711</v>
      </c>
      <c r="S100" s="1">
        <f t="shared" si="26"/>
        <v>0.0028276398421527476</v>
      </c>
    </row>
    <row r="101" spans="1:19" ht="12.75">
      <c r="A101" s="40" t="s">
        <v>55</v>
      </c>
      <c r="B101" s="41" t="s">
        <v>48</v>
      </c>
      <c r="C101" s="42">
        <v>58532.2713</v>
      </c>
      <c r="D101" s="42" t="s">
        <v>58</v>
      </c>
      <c r="E101" s="1">
        <f t="shared" si="20"/>
        <v>14198.751293442143</v>
      </c>
      <c r="F101" s="45">
        <f t="shared" si="21"/>
        <v>14199</v>
      </c>
      <c r="G101" s="1">
        <f t="shared" si="22"/>
        <v>-0.06393400000524707</v>
      </c>
      <c r="H101" s="1">
        <f t="shared" si="23"/>
        <v>-0.06393400000524707</v>
      </c>
      <c r="O101" s="1">
        <f t="shared" si="24"/>
        <v>-0.01095844319653775</v>
      </c>
      <c r="Q101" s="46">
        <f t="shared" si="25"/>
        <v>43513.7713</v>
      </c>
      <c r="S101" s="1">
        <f t="shared" si="26"/>
        <v>0.0028064096191927888</v>
      </c>
    </row>
    <row r="102" spans="1:19" ht="12.75">
      <c r="A102" s="40" t="s">
        <v>55</v>
      </c>
      <c r="B102" s="41" t="s">
        <v>48</v>
      </c>
      <c r="C102" s="42">
        <v>58592.3269</v>
      </c>
      <c r="D102" s="42" t="s">
        <v>59</v>
      </c>
      <c r="E102" s="1">
        <f t="shared" si="20"/>
        <v>14432.370675235145</v>
      </c>
      <c r="F102" s="45">
        <f t="shared" si="21"/>
        <v>14432.5</v>
      </c>
      <c r="G102" s="1">
        <f t="shared" si="22"/>
        <v>-0.033244999998714775</v>
      </c>
      <c r="H102" s="1">
        <f t="shared" si="23"/>
        <v>-0.033244999998714775</v>
      </c>
      <c r="O102" s="1">
        <f t="shared" si="24"/>
        <v>-0.011182364259384198</v>
      </c>
      <c r="Q102" s="46">
        <f t="shared" si="25"/>
        <v>43573.8269</v>
      </c>
      <c r="S102" s="1">
        <f t="shared" si="26"/>
        <v>0.00048675989576638687</v>
      </c>
    </row>
    <row r="103" spans="1:19" ht="12.75">
      <c r="A103" s="40" t="s">
        <v>55</v>
      </c>
      <c r="B103" s="41" t="s">
        <v>48</v>
      </c>
      <c r="C103" s="42">
        <v>58532.2721</v>
      </c>
      <c r="D103" s="42" t="s">
        <v>59</v>
      </c>
      <c r="E103" s="1">
        <f t="shared" si="20"/>
        <v>14198.754405483414</v>
      </c>
      <c r="F103" s="45">
        <f t="shared" si="21"/>
        <v>14199</v>
      </c>
      <c r="G103" s="1">
        <f t="shared" si="22"/>
        <v>-0.0631340000036289</v>
      </c>
      <c r="H103" s="1">
        <f t="shared" si="23"/>
        <v>-0.0631340000036289</v>
      </c>
      <c r="O103" s="1">
        <f t="shared" si="24"/>
        <v>-0.01095844319653775</v>
      </c>
      <c r="Q103" s="46">
        <f t="shared" si="25"/>
        <v>43513.7721</v>
      </c>
      <c r="S103" s="1">
        <f t="shared" si="26"/>
        <v>0.0027222887281299953</v>
      </c>
    </row>
    <row r="104" spans="1:19" ht="12.75">
      <c r="A104" s="40" t="s">
        <v>55</v>
      </c>
      <c r="B104" s="41" t="s">
        <v>48</v>
      </c>
      <c r="C104" s="42">
        <v>58593.639</v>
      </c>
      <c r="D104" s="42" t="s">
        <v>59</v>
      </c>
      <c r="E104" s="1">
        <f t="shared" si="20"/>
        <v>14437.474811916009</v>
      </c>
      <c r="F104" s="45">
        <f t="shared" si="21"/>
        <v>14437.5</v>
      </c>
      <c r="G104" s="1">
        <f t="shared" si="22"/>
        <v>-0.006475000001955777</v>
      </c>
      <c r="H104" s="1">
        <f t="shared" si="23"/>
        <v>-0.006475000001955777</v>
      </c>
      <c r="O104" s="1">
        <f t="shared" si="24"/>
        <v>-0.01118715914295693</v>
      </c>
      <c r="Q104" s="46">
        <f t="shared" si="25"/>
        <v>43575.139</v>
      </c>
      <c r="S104" s="1">
        <f t="shared" si="26"/>
        <v>2.2204443770120717E-05</v>
      </c>
    </row>
    <row r="105" spans="1:19" ht="12.75">
      <c r="A105" s="40" t="s">
        <v>55</v>
      </c>
      <c r="B105" s="41" t="s">
        <v>49</v>
      </c>
      <c r="C105" s="42">
        <v>58595.615</v>
      </c>
      <c r="D105" s="42" t="s">
        <v>59</v>
      </c>
      <c r="E105" s="1">
        <f t="shared" si="20"/>
        <v>14445.161553842187</v>
      </c>
      <c r="F105" s="45">
        <f t="shared" si="21"/>
        <v>14445</v>
      </c>
      <c r="G105" s="1">
        <f t="shared" si="22"/>
        <v>0.04152999999496387</v>
      </c>
      <c r="H105" s="1">
        <f t="shared" si="23"/>
        <v>0.04152999999496387</v>
      </c>
      <c r="O105" s="1">
        <f t="shared" si="24"/>
        <v>-0.011194351468316023</v>
      </c>
      <c r="Q105" s="46">
        <f t="shared" si="25"/>
        <v>43577.115</v>
      </c>
      <c r="S105" s="1">
        <f t="shared" si="26"/>
        <v>0.002779857237223465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2022-11-24T05:08:14Z</dcterms:modified>
  <cp:category/>
  <cp:version/>
  <cp:contentType/>
  <cp:contentStatus/>
</cp:coreProperties>
</file>