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A3C66F4-E050-417C-A8EB-183974636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29" i="1" l="1"/>
  <c r="F29" i="1" s="1"/>
  <c r="G29" i="1" s="1"/>
  <c r="K29" i="1" s="1"/>
  <c r="Q29" i="1"/>
  <c r="E28" i="1"/>
  <c r="F28" i="1" s="1"/>
  <c r="G28" i="1" s="1"/>
  <c r="K28" i="1" s="1"/>
  <c r="Q28" i="1"/>
  <c r="F27" i="1"/>
  <c r="G27" i="1"/>
  <c r="K27" i="1"/>
  <c r="E25" i="1"/>
  <c r="F25" i="1"/>
  <c r="G25" i="1"/>
  <c r="K25" i="1"/>
  <c r="E26" i="1"/>
  <c r="F26" i="1"/>
  <c r="G26" i="1"/>
  <c r="K26" i="1"/>
  <c r="E27" i="1"/>
  <c r="D9" i="1"/>
  <c r="C9" i="1"/>
  <c r="C21" i="1"/>
  <c r="E22" i="1"/>
  <c r="F22" i="1"/>
  <c r="G22" i="1"/>
  <c r="K22" i="1"/>
  <c r="E23" i="1"/>
  <c r="F23" i="1"/>
  <c r="G23" i="1"/>
  <c r="K23" i="1"/>
  <c r="E24" i="1"/>
  <c r="F24" i="1"/>
  <c r="G24" i="1"/>
  <c r="K24" i="1"/>
  <c r="Q27" i="1"/>
  <c r="Q26" i="1"/>
  <c r="Q25" i="1"/>
  <c r="Q22" i="1"/>
  <c r="Q23" i="1"/>
  <c r="Q24" i="1"/>
  <c r="F16" i="1"/>
  <c r="F17" i="1" s="1"/>
  <c r="Q21" i="1"/>
  <c r="E21" i="1"/>
  <c r="F21" i="1"/>
  <c r="G21" i="1"/>
  <c r="H21" i="1"/>
  <c r="C17" i="1"/>
  <c r="C12" i="1"/>
  <c r="C11" i="1"/>
  <c r="O29" i="1" l="1"/>
  <c r="O28" i="1"/>
  <c r="C16" i="1"/>
  <c r="D18" i="1" s="1"/>
  <c r="O27" i="1"/>
  <c r="C15" i="1"/>
  <c r="O21" i="1"/>
  <c r="O26" i="1"/>
  <c r="O23" i="1"/>
  <c r="O25" i="1"/>
  <c r="O24" i="1"/>
  <c r="O22" i="1"/>
  <c r="C18" i="1" l="1"/>
  <c r="F18" i="1"/>
  <c r="F19" i="1" s="1"/>
</calcChain>
</file>

<file path=xl/sharedStrings.xml><?xml version="1.0" encoding="utf-8"?>
<sst xmlns="http://schemas.openxmlformats.org/spreadsheetml/2006/main" count="66" uniqueCount="54">
  <si>
    <t>OEJV 0191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</si>
  <si>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</si>
  <si>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</si>
  <si>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</si>
  <si>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</si>
  <si>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</si>
  <si>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</si>
  <si>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</si>
  <si>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</si>
  <si>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</si>
  <si>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</si>
  <si>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</si>
  <si>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</si>
  <si>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</si>
  <si>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</si>
  <si>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</si>
  <si>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</si>
  <si>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</si>
  <si>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</si>
  <si>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</si>
  <si>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</si>
  <si>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</si>
  <si>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</si>
  <si>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</si>
  <si>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</si>
  <si>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</si>
  <si>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</si>
  <si>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</si>
  <si>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</si>
  <si>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</si>
  <si>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</si>
  <si>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</si>
  <si>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</si>
  <si>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</si>
  <si>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</si>
  <si>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</si>
  <si>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</si>
  <si>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</si>
  <si>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</si>
  <si>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</si>
  <si>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</si>
  <si>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</si>
  <si>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</si>
  <si>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TY UMi / GSC 4634-0084</t>
  </si>
  <si>
    <t>EA</t>
  </si>
  <si>
    <t>OEJV 0142</t>
  </si>
  <si>
    <t>I</t>
  </si>
  <si>
    <t>OEJV 0155</t>
  </si>
  <si>
    <t>0,0030</t>
  </si>
  <si>
    <t>OEJV 0172</t>
  </si>
  <si>
    <t>vis</t>
  </si>
  <si>
    <t>JBAV, 63</t>
  </si>
  <si>
    <t>II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</si>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</sst>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5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65" fontId="15" fillId="0" borderId="0" xfId="0" applyNumberFormat="1" applyFont="1" applyAlignment="1">
      <alignment horizontal="left" vertical="top"/>
    </xf>
    <xf numFmtId="0" fontId="9" fillId="0" borderId="0" xfId="41" applyFont="1" applyAlignment="1">
      <alignment horizontal="left"/>
    </xf>
    <xf numFmtId="0" fontId="9" fillId="0" borderId="0" xfId="41" applyFont="1" applyAlignment="1">
      <alignment horizontal="center"/>
    </xf>
    <xf numFmtId="0" fontId="32" fillId="0" borderId="0" xfId="41" applyFont="1" applyAlignment="1">
      <alignment horizontal="left"/>
    </xf>
    <xf numFmtId="0" fontId="0" fillId="24" borderId="0" xfId="0" applyFill="1" applyAlignment="1"/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43" fontId="34" fillId="0" borderId="0" xfId="47" applyFont="1" applyBorder="1"/>
    <xf numFmtId="0" fontId="15" fillId="0" borderId="0" xfId="0" applyFont="1" applyAlignment="1">
      <alignment horizontal="left" vertical="top"/>
    </xf>
    <xf numFmtId="166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6" fontId="34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UMi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300751879699248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5-4F0B-875F-77F2A07A9DC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C5-4F0B-875F-77F2A07A9DC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C5-4F0B-875F-77F2A07A9DC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0.31220000000030268</c:v>
                </c:pt>
                <c:pt idx="2">
                  <c:v>0.3334000000031665</c:v>
                </c:pt>
                <c:pt idx="3">
                  <c:v>0.33260000000154832</c:v>
                </c:pt>
                <c:pt idx="4">
                  <c:v>0.34640000000217697</c:v>
                </c:pt>
                <c:pt idx="5">
                  <c:v>0.39719999999942956</c:v>
                </c:pt>
                <c:pt idx="6">
                  <c:v>0.45799999999871943</c:v>
                </c:pt>
                <c:pt idx="7">
                  <c:v>0.48540000000502914</c:v>
                </c:pt>
                <c:pt idx="8">
                  <c:v>0.49100000012549572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C5-4F0B-875F-77F2A07A9DC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C5-4F0B-875F-77F2A07A9DC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C5-4F0B-875F-77F2A07A9DC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C5-4F0B-875F-77F2A07A9DC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3.9949218648197005E-2</c:v>
                </c:pt>
                <c:pt idx="1">
                  <c:v>0.33019268525387041</c:v>
                </c:pt>
                <c:pt idx="2">
                  <c:v>0.33026227131635078</c:v>
                </c:pt>
                <c:pt idx="3">
                  <c:v>0.33381116050285026</c:v>
                </c:pt>
                <c:pt idx="4">
                  <c:v>0.34313569287522144</c:v>
                </c:pt>
                <c:pt idx="5">
                  <c:v>0.38968876867459701</c:v>
                </c:pt>
                <c:pt idx="6">
                  <c:v>0.43624184447397257</c:v>
                </c:pt>
                <c:pt idx="7">
                  <c:v>0.48961435439642559</c:v>
                </c:pt>
                <c:pt idx="8">
                  <c:v>0.50325322264258043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C5-4F0B-875F-77F2A07A9DC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FC5-4F0B-875F-77F2A07A9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08728"/>
        <c:axId val="1"/>
      </c:scatterChart>
      <c:valAx>
        <c:axId val="934908728"/>
        <c:scaling>
          <c:orientation val="minMax"/>
          <c:min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908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UMi - O-C Diagr.</a:t>
            </a:r>
          </a:p>
        </c:rich>
      </c:tx>
      <c:layout>
        <c:manualLayout>
          <c:xMode val="edge"/>
          <c:yMode val="edge"/>
          <c:x val="0.387388017939199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2480736323339"/>
          <c:y val="0.13994189017784567"/>
          <c:w val="0.83333455526017508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D7-4018-8BA3-54600A0AAFF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D7-4018-8BA3-54600A0AAFF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D7-4018-8BA3-54600A0AAFF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0.31220000000030268</c:v>
                </c:pt>
                <c:pt idx="2">
                  <c:v>0.3334000000031665</c:v>
                </c:pt>
                <c:pt idx="3">
                  <c:v>0.33260000000154832</c:v>
                </c:pt>
                <c:pt idx="4">
                  <c:v>0.34640000000217697</c:v>
                </c:pt>
                <c:pt idx="5">
                  <c:v>0.39719999999942956</c:v>
                </c:pt>
                <c:pt idx="6">
                  <c:v>0.45799999999871943</c:v>
                </c:pt>
                <c:pt idx="7">
                  <c:v>0.48540000000502914</c:v>
                </c:pt>
                <c:pt idx="8">
                  <c:v>0.49100000012549572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D7-4018-8BA3-54600A0AAFF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D7-4018-8BA3-54600A0AAFF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D7-4018-8BA3-54600A0AAFF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1.4999999999999999E-2</c:v>
                  </c:pt>
                  <c:pt idx="3">
                    <c:v>8.9999999999999993E-3</c:v>
                  </c:pt>
                  <c:pt idx="4">
                    <c:v>0</c:v>
                  </c:pt>
                  <c:pt idx="5">
                    <c:v>7.0000000000000001E-3</c:v>
                  </c:pt>
                  <c:pt idx="6">
                    <c:v>2E-3</c:v>
                  </c:pt>
                  <c:pt idx="7">
                    <c:v>5.0000000000000001E-3</c:v>
                  </c:pt>
                  <c:pt idx="8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D7-4018-8BA3-54600A0AAFF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3.9949218648197005E-2</c:v>
                </c:pt>
                <c:pt idx="1">
                  <c:v>0.33019268525387041</c:v>
                </c:pt>
                <c:pt idx="2">
                  <c:v>0.33026227131635078</c:v>
                </c:pt>
                <c:pt idx="3">
                  <c:v>0.33381116050285026</c:v>
                </c:pt>
                <c:pt idx="4">
                  <c:v>0.34313569287522144</c:v>
                </c:pt>
                <c:pt idx="5">
                  <c:v>0.38968876867459701</c:v>
                </c:pt>
                <c:pt idx="6">
                  <c:v>0.43624184447397257</c:v>
                </c:pt>
                <c:pt idx="7">
                  <c:v>0.48961435439642559</c:v>
                </c:pt>
                <c:pt idx="8">
                  <c:v>0.50325322264258043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0D7-4018-8BA3-54600A0AAFF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4171</c:v>
                </c:pt>
                <c:pt idx="2">
                  <c:v>4172</c:v>
                </c:pt>
                <c:pt idx="3">
                  <c:v>4223</c:v>
                </c:pt>
                <c:pt idx="4">
                  <c:v>4357</c:v>
                </c:pt>
                <c:pt idx="5">
                  <c:v>5026</c:v>
                </c:pt>
                <c:pt idx="6">
                  <c:v>5695</c:v>
                </c:pt>
                <c:pt idx="7">
                  <c:v>6462</c:v>
                </c:pt>
                <c:pt idx="8">
                  <c:v>6658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0D7-4018-8BA3-54600A0AA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09712"/>
        <c:axId val="1"/>
      </c:scatterChart>
      <c:valAx>
        <c:axId val="9349097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2331071228708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909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171202698761751"/>
          <c:y val="0.92419947506561673"/>
          <c:w val="0.71321431667888358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DE782584-AD11-55D9-64D6-B0411C4F1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361950</xdr:colOff>
      <xdr:row>0</xdr:row>
      <xdr:rowOff>0</xdr:rowOff>
    </xdr:from>
    <xdr:to>
      <xdr:col>26</xdr:col>
      <xdr:colOff>609600</xdr:colOff>
      <xdr:row>19</xdr:row>
      <xdr:rowOff>9525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3B4EB075-D859-3BC8-F0A0-8DEA4CC4E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5" sqref="F5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43</v>
      </c>
    </row>
    <row r="2" spans="1:6" x14ac:dyDescent="0.2">
      <c r="A2" t="s">
        <v>27</v>
      </c>
      <c r="B2" t="s">
        <v>44</v>
      </c>
      <c r="C2" s="3"/>
      <c r="D2" s="3"/>
    </row>
    <row r="3" spans="1:6" ht="13.5" thickBot="1" x14ac:dyDescent="0.25"/>
    <row r="4" spans="1:6" ht="14.25" thickTop="1" thickBot="1" x14ac:dyDescent="0.25">
      <c r="A4" s="5" t="s">
        <v>4</v>
      </c>
      <c r="C4" s="27" t="s">
        <v>41</v>
      </c>
      <c r="D4" s="28" t="s">
        <v>41</v>
      </c>
    </row>
    <row r="5" spans="1:6" ht="13.5" thickTop="1" x14ac:dyDescent="0.2">
      <c r="A5" s="9" t="s">
        <v>32</v>
      </c>
      <c r="B5" s="10"/>
      <c r="C5" s="11">
        <v>-9.5</v>
      </c>
      <c r="D5" s="10" t="s">
        <v>33</v>
      </c>
    </row>
    <row r="6" spans="1:6" x14ac:dyDescent="0.2">
      <c r="A6" s="5" t="s">
        <v>5</v>
      </c>
    </row>
    <row r="7" spans="1:6" x14ac:dyDescent="0.2">
      <c r="A7" t="s">
        <v>6</v>
      </c>
      <c r="C7" s="50">
        <v>48500.275999999998</v>
      </c>
      <c r="D7" s="29" t="s">
        <v>42</v>
      </c>
    </row>
    <row r="8" spans="1:6" x14ac:dyDescent="0.2">
      <c r="A8" t="s">
        <v>7</v>
      </c>
      <c r="C8" s="50">
        <v>1.7248000000000001</v>
      </c>
      <c r="D8" s="29" t="s">
        <v>42</v>
      </c>
    </row>
    <row r="9" spans="1:6" x14ac:dyDescent="0.2">
      <c r="A9" s="24" t="s">
        <v>36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23</v>
      </c>
      <c r="D10" s="4" t="s">
        <v>24</v>
      </c>
      <c r="E10" s="10"/>
    </row>
    <row r="11" spans="1:6" x14ac:dyDescent="0.2">
      <c r="A11" s="10" t="s">
        <v>19</v>
      </c>
      <c r="B11" s="10"/>
      <c r="C11" s="21">
        <f ca="1">INTERCEPT(INDIRECT($D$9):G992,INDIRECT($C$9):F992)</f>
        <v>3.9949218648197005E-2</v>
      </c>
      <c r="D11" s="3"/>
      <c r="E11" s="10"/>
    </row>
    <row r="12" spans="1:6" x14ac:dyDescent="0.2">
      <c r="A12" s="10" t="s">
        <v>20</v>
      </c>
      <c r="B12" s="10"/>
      <c r="C12" s="21">
        <f ca="1">SLOPE(INDIRECT($D$9):G992,INDIRECT($C$9):F992)</f>
        <v>6.9586062480382014E-5</v>
      </c>
      <c r="D12" s="3"/>
      <c r="E12" s="10"/>
    </row>
    <row r="13" spans="1:6" x14ac:dyDescent="0.2">
      <c r="A13" s="10" t="s">
        <v>22</v>
      </c>
      <c r="B13" s="10"/>
      <c r="C13" s="3" t="s">
        <v>17</v>
      </c>
    </row>
    <row r="14" spans="1:6" x14ac:dyDescent="0.2">
      <c r="A14" s="10"/>
      <c r="B14" s="10"/>
      <c r="C14" s="10"/>
    </row>
    <row r="15" spans="1:6" x14ac:dyDescent="0.2">
      <c r="A15" s="12" t="s">
        <v>21</v>
      </c>
      <c r="B15" s="10"/>
      <c r="C15" s="13">
        <f ca="1">(C7+C11)+(C8+C12)*INT(MAX(F21:F3533))</f>
        <v>59984.497653222643</v>
      </c>
      <c r="E15" s="14" t="s">
        <v>38</v>
      </c>
      <c r="F15" s="11">
        <v>1</v>
      </c>
    </row>
    <row r="16" spans="1:6" x14ac:dyDescent="0.2">
      <c r="A16" s="16" t="s">
        <v>8</v>
      </c>
      <c r="B16" s="10"/>
      <c r="C16" s="17">
        <f ca="1">+C8+C12</f>
        <v>1.7248695860624805</v>
      </c>
      <c r="E16" s="14" t="s">
        <v>34</v>
      </c>
      <c r="F16" s="15">
        <f ca="1">NOW()+15018.5+$C$5/24</f>
        <v>60326.73165243055</v>
      </c>
    </row>
    <row r="17" spans="1:21" ht="13.5" thickBot="1" x14ac:dyDescent="0.25">
      <c r="A17" s="14" t="s">
        <v>31</v>
      </c>
      <c r="B17" s="10"/>
      <c r="C17" s="10">
        <f>COUNT(C21:C2191)</f>
        <v>9</v>
      </c>
      <c r="E17" s="14" t="s">
        <v>39</v>
      </c>
      <c r="F17" s="15">
        <f ca="1">ROUND(2*(F16-$C$7)/$C$8,0)/2+F15</f>
        <v>6857.5</v>
      </c>
    </row>
    <row r="18" spans="1:21" ht="14.25" thickTop="1" thickBot="1" x14ac:dyDescent="0.25">
      <c r="A18" s="16" t="s">
        <v>9</v>
      </c>
      <c r="B18" s="10"/>
      <c r="C18" s="19">
        <f ca="1">+C15</f>
        <v>59984.497653222643</v>
      </c>
      <c r="D18" s="20">
        <f ca="1">+C16</f>
        <v>1.7248695860624805</v>
      </c>
      <c r="E18" s="14" t="s">
        <v>40</v>
      </c>
      <c r="F18" s="23">
        <f ca="1">ROUND(2*(F16-$C$15)/$C$16,0)/2+F15</f>
        <v>199.5</v>
      </c>
    </row>
    <row r="19" spans="1:21" ht="13.5" thickTop="1" x14ac:dyDescent="0.2">
      <c r="E19" s="14" t="s">
        <v>35</v>
      </c>
      <c r="F19" s="18">
        <f ca="1">+$C$15+$C$16*F18-15018.5-$C$5/24</f>
        <v>45310.504968975445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50</v>
      </c>
      <c r="J20" s="7" t="s">
        <v>1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21" x14ac:dyDescent="0.2">
      <c r="A21" t="s">
        <v>42</v>
      </c>
      <c r="C21" s="8">
        <f>C7</f>
        <v>48500.275999999998</v>
      </c>
      <c r="D21" s="8" t="s">
        <v>17</v>
      </c>
      <c r="E21">
        <f t="shared" ref="E21:E27" si="0">+(C21-C$7)/C$8</f>
        <v>0</v>
      </c>
      <c r="F21">
        <f t="shared" ref="F21:F26" si="1">ROUND(2*E21,0)/2</f>
        <v>0</v>
      </c>
      <c r="G21">
        <f t="shared" ref="G21:G27" si="2">+C21-(C$7+F21*C$8)</f>
        <v>0</v>
      </c>
      <c r="H21">
        <f>+G21</f>
        <v>0</v>
      </c>
      <c r="O21">
        <f t="shared" ref="O21:O27" ca="1" si="3">+C$11+C$12*$F21</f>
        <v>3.9949218648197005E-2</v>
      </c>
      <c r="Q21" s="2">
        <f t="shared" ref="Q21:Q27" si="4">+C21-15018.5</f>
        <v>33481.775999999998</v>
      </c>
    </row>
    <row r="22" spans="1:21" x14ac:dyDescent="0.2">
      <c r="A22" s="30" t="s">
        <v>45</v>
      </c>
      <c r="B22" s="31" t="s">
        <v>46</v>
      </c>
      <c r="C22" s="30">
        <v>55694.728999999999</v>
      </c>
      <c r="D22" s="30">
        <v>0.01</v>
      </c>
      <c r="E22">
        <f t="shared" si="0"/>
        <v>4171.1810064935071</v>
      </c>
      <c r="F22">
        <f t="shared" si="1"/>
        <v>4171</v>
      </c>
      <c r="G22">
        <f t="shared" si="2"/>
        <v>0.31220000000030268</v>
      </c>
      <c r="K22">
        <f t="shared" ref="K22:K29" si="5">+G22</f>
        <v>0.31220000000030268</v>
      </c>
      <c r="O22">
        <f t="shared" ca="1" si="3"/>
        <v>0.33019268525387041</v>
      </c>
      <c r="Q22" s="2">
        <f t="shared" si="4"/>
        <v>40676.228999999999</v>
      </c>
    </row>
    <row r="23" spans="1:21" x14ac:dyDescent="0.2">
      <c r="A23" s="30" t="s">
        <v>45</v>
      </c>
      <c r="B23" s="31" t="s">
        <v>46</v>
      </c>
      <c r="C23" s="30">
        <v>55696.474999999999</v>
      </c>
      <c r="D23" s="30">
        <v>1.4999999999999999E-2</v>
      </c>
      <c r="E23">
        <f t="shared" si="0"/>
        <v>4172.1932977736551</v>
      </c>
      <c r="F23">
        <f t="shared" si="1"/>
        <v>4172</v>
      </c>
      <c r="G23">
        <f t="shared" si="2"/>
        <v>0.3334000000031665</v>
      </c>
      <c r="K23">
        <f t="shared" si="5"/>
        <v>0.3334000000031665</v>
      </c>
      <c r="O23">
        <f t="shared" ca="1" si="3"/>
        <v>0.33026227131635078</v>
      </c>
      <c r="Q23" s="2">
        <f t="shared" si="4"/>
        <v>40677.974999999999</v>
      </c>
    </row>
    <row r="24" spans="1:21" x14ac:dyDescent="0.2">
      <c r="A24" s="30" t="s">
        <v>45</v>
      </c>
      <c r="B24" s="31" t="s">
        <v>46</v>
      </c>
      <c r="C24" s="30">
        <v>55784.438999999998</v>
      </c>
      <c r="D24" s="30">
        <v>8.9999999999999993E-3</v>
      </c>
      <c r="E24">
        <f t="shared" si="0"/>
        <v>4223.1928339517626</v>
      </c>
      <c r="F24">
        <f t="shared" si="1"/>
        <v>4223</v>
      </c>
      <c r="G24">
        <f t="shared" si="2"/>
        <v>0.33260000000154832</v>
      </c>
      <c r="K24">
        <f t="shared" si="5"/>
        <v>0.33260000000154832</v>
      </c>
      <c r="O24">
        <f t="shared" ca="1" si="3"/>
        <v>0.33381116050285026</v>
      </c>
      <c r="Q24" s="2">
        <f t="shared" si="4"/>
        <v>40765.938999999998</v>
      </c>
    </row>
    <row r="25" spans="1:21" x14ac:dyDescent="0.2">
      <c r="A25" s="32" t="s">
        <v>47</v>
      </c>
      <c r="B25" s="33" t="s">
        <v>46</v>
      </c>
      <c r="C25" s="34">
        <v>56015.576000000001</v>
      </c>
      <c r="D25" s="46" t="s">
        <v>48</v>
      </c>
      <c r="E25" s="35">
        <f t="shared" si="0"/>
        <v>4357.2008348794079</v>
      </c>
      <c r="F25">
        <f t="shared" si="1"/>
        <v>4357</v>
      </c>
      <c r="G25">
        <f t="shared" si="2"/>
        <v>0.34640000000217697</v>
      </c>
      <c r="K25">
        <f t="shared" si="5"/>
        <v>0.34640000000217697</v>
      </c>
      <c r="O25">
        <f t="shared" ca="1" si="3"/>
        <v>0.34313569287522144</v>
      </c>
      <c r="Q25" s="2">
        <f t="shared" si="4"/>
        <v>40997.076000000001</v>
      </c>
    </row>
    <row r="26" spans="1:21" x14ac:dyDescent="0.2">
      <c r="A26" s="36" t="s">
        <v>49</v>
      </c>
      <c r="B26" s="37" t="s">
        <v>46</v>
      </c>
      <c r="C26" s="38">
        <v>57169.517999999996</v>
      </c>
      <c r="D26" s="38">
        <v>7.0000000000000001E-3</v>
      </c>
      <c r="E26" s="35">
        <f t="shared" si="0"/>
        <v>5026.2302875695723</v>
      </c>
      <c r="F26">
        <f t="shared" si="1"/>
        <v>5026</v>
      </c>
      <c r="G26">
        <f t="shared" si="2"/>
        <v>0.39719999999942956</v>
      </c>
      <c r="K26">
        <f t="shared" si="5"/>
        <v>0.39719999999942956</v>
      </c>
      <c r="O26">
        <f t="shared" ca="1" si="3"/>
        <v>0.38968876867459701</v>
      </c>
      <c r="Q26" s="2">
        <f t="shared" si="4"/>
        <v>42151.017999999996</v>
      </c>
    </row>
    <row r="27" spans="1:21" x14ac:dyDescent="0.2">
      <c r="A27" s="39" t="s">
        <v>0</v>
      </c>
      <c r="B27" s="40" t="s">
        <v>46</v>
      </c>
      <c r="C27" s="41">
        <v>58323.47</v>
      </c>
      <c r="D27" s="41">
        <v>2E-3</v>
      </c>
      <c r="E27" s="35">
        <f t="shared" si="0"/>
        <v>5695.2655380333963</v>
      </c>
      <c r="F27" s="42">
        <f>ROUND(2*E27,0)/2-0.5</f>
        <v>5695</v>
      </c>
      <c r="G27">
        <f t="shared" si="2"/>
        <v>0.45799999999871943</v>
      </c>
      <c r="K27">
        <f t="shared" si="5"/>
        <v>0.45799999999871943</v>
      </c>
      <c r="O27">
        <f t="shared" ca="1" si="3"/>
        <v>0.43624184447397257</v>
      </c>
      <c r="Q27" s="2">
        <f t="shared" si="4"/>
        <v>43304.97</v>
      </c>
    </row>
    <row r="28" spans="1:21" x14ac:dyDescent="0.2">
      <c r="A28" s="43" t="s">
        <v>51</v>
      </c>
      <c r="B28" s="44" t="s">
        <v>52</v>
      </c>
      <c r="C28" s="47">
        <v>59646.419000000002</v>
      </c>
      <c r="D28" s="48">
        <v>5.0000000000000001E-3</v>
      </c>
      <c r="E28" s="35">
        <f t="shared" ref="E28" si="6">+(C28-C$7)/C$8</f>
        <v>6462.281423933211</v>
      </c>
      <c r="F28">
        <f>ROUND(2*E28,0)/2-0.5</f>
        <v>6462</v>
      </c>
      <c r="G28">
        <f t="shared" ref="G28" si="7">+C28-(C$7+F28*C$8)</f>
        <v>0.48540000000502914</v>
      </c>
      <c r="K28">
        <f t="shared" si="5"/>
        <v>0.48540000000502914</v>
      </c>
      <c r="O28">
        <f t="shared" ref="O28" ca="1" si="8">+C$11+C$12*$F28</f>
        <v>0.48961435439642559</v>
      </c>
      <c r="Q28" s="2">
        <f t="shared" ref="Q28" si="9">+C28-15018.5</f>
        <v>44627.919000000002</v>
      </c>
    </row>
    <row r="29" spans="1:21" x14ac:dyDescent="0.2">
      <c r="A29" s="45" t="s">
        <v>53</v>
      </c>
      <c r="B29" s="45" t="s">
        <v>46</v>
      </c>
      <c r="C29" s="49">
        <v>59984.485400000121</v>
      </c>
      <c r="D29" s="48">
        <v>5.0000000000000001E-4</v>
      </c>
      <c r="E29" s="35">
        <f t="shared" ref="E29" si="10">+(C29-C$7)/C$8</f>
        <v>6658.2846706865275</v>
      </c>
      <c r="F29">
        <f>ROUND(2*E29,0)/2-0.5</f>
        <v>6658</v>
      </c>
      <c r="G29">
        <f t="shared" ref="G29" si="11">+C29-(C$7+F29*C$8)</f>
        <v>0.49100000012549572</v>
      </c>
      <c r="K29">
        <f t="shared" si="5"/>
        <v>0.49100000012549572</v>
      </c>
      <c r="O29">
        <f t="shared" ref="O29" ca="1" si="12">+C$11+C$12*$F29</f>
        <v>0.50325322264258043</v>
      </c>
      <c r="Q29" s="2">
        <f t="shared" ref="Q29" si="13">+C29-15018.5</f>
        <v>44965.985400000121</v>
      </c>
    </row>
    <row r="30" spans="1:21" x14ac:dyDescent="0.2">
      <c r="C30" s="8"/>
      <c r="D30" s="8"/>
      <c r="Q30" s="2"/>
    </row>
    <row r="31" spans="1:21" x14ac:dyDescent="0.2">
      <c r="C31" s="8"/>
      <c r="D31" s="8"/>
      <c r="Q31" s="2"/>
    </row>
    <row r="32" spans="1:21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hyperlinks>
    <hyperlink ref="H62296" r:id="rId1" display="http://vsolj.cetus-net.org/bulletin.html" xr:uid="{00000000-0004-0000-0000-000000000000}"/>
    <hyperlink ref="H62289" r:id="rId2" display="https://www.aavso.org/ejaavso" xr:uid="{00000000-0004-0000-0000-000001000000}"/>
    <hyperlink ref="I62296" r:id="rId3" display="http://vsolj.cetus-net.org/bulletin.html" xr:uid="{00000000-0004-0000-0000-000002000000}"/>
    <hyperlink ref="AQ55939" r:id="rId4" display="http://cdsbib.u-strasbg.fr/cgi-bin/cdsbib?1990RMxAA..21..381G" xr:uid="{00000000-0004-0000-0000-000003000000}"/>
    <hyperlink ref="H62293" r:id="rId5" display="https://www.aavso.org/ejaavso" xr:uid="{00000000-0004-0000-0000-000004000000}"/>
    <hyperlink ref="AP3303" r:id="rId6" display="http://cdsbib.u-strasbg.fr/cgi-bin/cdsbib?1990RMxAA..21..381G" xr:uid="{00000000-0004-0000-0000-000005000000}"/>
    <hyperlink ref="AP3306" r:id="rId7" display="http://cdsbib.u-strasbg.fr/cgi-bin/cdsbib?1990RMxAA..21..381G" xr:uid="{00000000-0004-0000-0000-000006000000}"/>
    <hyperlink ref="AP3304" r:id="rId8" display="http://cdsbib.u-strasbg.fr/cgi-bin/cdsbib?1990RMxAA..21..381G" xr:uid="{00000000-0004-0000-0000-000007000000}"/>
    <hyperlink ref="AP3288" r:id="rId9" display="http://cdsbib.u-strasbg.fr/cgi-bin/cdsbib?1990RMxAA..21..381G" xr:uid="{00000000-0004-0000-0000-000008000000}"/>
    <hyperlink ref="AQ3517" r:id="rId10" display="http://cdsbib.u-strasbg.fr/cgi-bin/cdsbib?1990RMxAA..21..381G" xr:uid="{00000000-0004-0000-0000-000009000000}"/>
    <hyperlink ref="AQ3521" r:id="rId11" display="http://cdsbib.u-strasbg.fr/cgi-bin/cdsbib?1990RMxAA..21..381G" xr:uid="{00000000-0004-0000-0000-00000A000000}"/>
    <hyperlink ref="AQ63209" r:id="rId12" display="http://cdsbib.u-strasbg.fr/cgi-bin/cdsbib?1990RMxAA..21..381G" xr:uid="{00000000-0004-0000-0000-00000B000000}"/>
    <hyperlink ref="I409" r:id="rId13" display="http://vsolj.cetus-net.org/bulletin.html" xr:uid="{00000000-0004-0000-0000-00000C000000}"/>
    <hyperlink ref="H409" r:id="rId14" display="http://vsolj.cetus-net.org/bulletin.html" xr:uid="{00000000-0004-0000-0000-00000D000000}"/>
    <hyperlink ref="AQ63870" r:id="rId15" display="http://cdsbib.u-strasbg.fr/cgi-bin/cdsbib?1990RMxAA..21..381G" xr:uid="{00000000-0004-0000-0000-00000E000000}"/>
    <hyperlink ref="AQ63869" r:id="rId16" display="http://cdsbib.u-strasbg.fr/cgi-bin/cdsbib?1990RMxAA..21..381G" xr:uid="{00000000-0004-0000-0000-00000F000000}"/>
    <hyperlink ref="AP1579" r:id="rId17" display="http://cdsbib.u-strasbg.fr/cgi-bin/cdsbib?1990RMxAA..21..381G" xr:uid="{00000000-0004-0000-0000-000010000000}"/>
    <hyperlink ref="AP1597" r:id="rId18" display="http://cdsbib.u-strasbg.fr/cgi-bin/cdsbib?1990RMxAA..21..381G" xr:uid="{00000000-0004-0000-0000-000011000000}"/>
    <hyperlink ref="AP1598" r:id="rId19" display="http://cdsbib.u-strasbg.fr/cgi-bin/cdsbib?1990RMxAA..21..381G" xr:uid="{00000000-0004-0000-0000-000012000000}"/>
    <hyperlink ref="AP1594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2024-01-17T04:33:34Z</dcterms:modified>
</cp:coreProperties>
</file>