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8010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<sst xmlns="http://schemas.openxmlformats.org/spreadsheetml/2006/main" count="51" uniqueCount="49">
  <si>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</si>
  <si>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</si>
  <si>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</si>
  <si>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</si>
  <si>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</si>
  <si>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</si>
  <si>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</si>
  <si>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</si>
  <si>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</si>
  <si>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</si>
  <si>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</si>
  <si>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</si>
  <si>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</si>
  <si>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</si>
  <si>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</si>
  <si>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</si>
  <si>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</si>
  <si>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</si>
  <si>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</si>
  <si>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</si>
  <si>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</si>
  <si>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</si>
  <si>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</si>
  <si>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</si>
  <si>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</si>
  <si>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</si>
  <si>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</si>
  <si>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</si>
  <si>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</si>
  <si>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</si>
  <si>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</si>
  <si>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</si>
  <si>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</si>
  <si>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</si>
  <si>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</si>
  <si>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</si>
  <si>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</si>
  <si>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</si>
  <si>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</si>
  <si>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</si>
  <si>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</si>
  <si>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</si>
  <si>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GK Vir</t>
  </si>
  <si>
    <t>GK Vir / GSC na</t>
  </si>
  <si>
    <t>EA/WD</t>
  </si>
  <si>
    <t>Kreiner</t>
  </si>
  <si>
    <t>J.M. Kreiner, 2004, Acta Astronomica, vol. 54, pp 207-210.</t>
  </si>
  <si>
    <t>IBVS 5690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</si>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</sst>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0" fillId="0" borderId="11" xfId="0" applyFill="1" applyBorder="1" applyAlignment="1">
      <alignment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GK Vir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6401239"/>
        <c:axId val="14957968"/>
      </c:scatterChart>
      <c:valAx>
        <c:axId val="4640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7968"/>
        <c:crosses val="autoZero"/>
        <c:crossBetween val="midCat"/>
        <c:dispUnits/>
      </c:valAx>
      <c:valAx>
        <c:axId val="14957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012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82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 t="s">
        <v>42</v>
      </c>
      <c r="F1" t="s">
        <v>13</v>
      </c>
    </row>
    <row r="2" spans="1:5" ht="12.75">
      <c r="A2" t="s">
        <v>24</v>
      </c>
      <c r="B2" t="s">
        <v>44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52500.1632</v>
      </c>
      <c r="D4" s="9">
        <v>0.344330836</v>
      </c>
    </row>
    <row r="6" spans="1:4" ht="12.75">
      <c r="A6" s="5" t="s">
        <v>1</v>
      </c>
      <c r="D6" s="31" t="s">
        <v>46</v>
      </c>
    </row>
    <row r="7" spans="1:3" ht="12.75">
      <c r="A7" t="s">
        <v>2</v>
      </c>
      <c r="C7">
        <v>52500.1632</v>
      </c>
    </row>
    <row r="8" spans="1:3" ht="12.75">
      <c r="A8" t="s">
        <v>3</v>
      </c>
      <c r="C8">
        <v>0.344330836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1.4661624015349408E-08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59907.79771435185</v>
      </c>
    </row>
    <row r="15" spans="1:5" ht="12.75">
      <c r="A15" s="14" t="s">
        <v>17</v>
      </c>
      <c r="B15" s="12"/>
      <c r="C15" s="15">
        <f>(C7+C11)+(C8+C12)*INT(MAX(F21:F3533))</f>
        <v>53410.9183</v>
      </c>
      <c r="D15" s="16" t="s">
        <v>41</v>
      </c>
      <c r="E15" s="17">
        <f>ROUND(2*(E14-$C$7)/$C$8,0)/2+E13</f>
        <v>21514</v>
      </c>
    </row>
    <row r="16" spans="1:5" ht="12.75">
      <c r="A16" s="18" t="s">
        <v>4</v>
      </c>
      <c r="B16" s="12"/>
      <c r="C16" s="19">
        <f>+C8+C12</f>
        <v>0.344330850661624</v>
      </c>
      <c r="D16" s="16" t="s">
        <v>34</v>
      </c>
      <c r="E16" s="26">
        <f>ROUND(2*(E14-$C$15)/$C$16,0)/2+E13</f>
        <v>18869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35</v>
      </c>
      <c r="E17" s="20">
        <f>+$C$15+$C$16*E16-15018.5-$C$9/24</f>
        <v>44889.99295446752</v>
      </c>
    </row>
    <row r="18" spans="1:5" ht="14.25" thickBot="1" thickTop="1">
      <c r="A18" s="18" t="s">
        <v>5</v>
      </c>
      <c r="B18" s="12"/>
      <c r="C18" s="21">
        <f>+C15</f>
        <v>53410.9183</v>
      </c>
      <c r="D18" s="22">
        <f>+C16</f>
        <v>0.344330850661624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t="s">
        <v>45</v>
      </c>
      <c r="C21" s="10">
        <v>52500.1632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37481.6632</v>
      </c>
    </row>
    <row r="22" spans="1:17" ht="12.75">
      <c r="A22" s="32" t="s">
        <v>47</v>
      </c>
      <c r="B22" s="33" t="s">
        <v>48</v>
      </c>
      <c r="C22" s="32">
        <v>53410.9183</v>
      </c>
      <c r="D22" s="32">
        <v>0.0005</v>
      </c>
      <c r="E22">
        <f>+(C22-C$7)/C$8</f>
        <v>2645.000112624229</v>
      </c>
      <c r="F22">
        <f>ROUND(2*E22,0)/2</f>
        <v>2645</v>
      </c>
      <c r="G22">
        <f>+C22-(C$7+F22*C$8)</f>
        <v>3.8779995520599186E-05</v>
      </c>
      <c r="I22">
        <f>+G22</f>
        <v>3.8779995520599186E-05</v>
      </c>
      <c r="O22">
        <f>+C$11+C$12*$F22</f>
        <v>3.8779995520599186E-05</v>
      </c>
      <c r="Q22" s="2">
        <f>+C22-15018.5</f>
        <v>38392.4183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2022-11-24T06:08:42Z</dcterms:modified>
  <cp:category/>
  <cp:version/>
  <cp:contentType/>
  <cp:contentStatus/>
</cp:coreProperties>
</file>