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B4FD6A5-B243-4684-A1B2-1415AE893190}" xr6:coauthVersionLast="47" xr6:coauthVersionMax="47" xr10:uidLastSave="{00000000-0000-0000-0000-000000000000}"/>
  <bookViews>
    <workbookView xWindow="14145" yWindow="120" windowWidth="13590" windowHeight="1452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7" i="1" l="1"/>
  <c r="F47" i="1" s="1"/>
  <c r="G47" i="1" s="1"/>
  <c r="K47" i="1" s="1"/>
  <c r="Q47" i="1"/>
  <c r="E42" i="1"/>
  <c r="F42" i="1" s="1"/>
  <c r="G42" i="1" s="1"/>
  <c r="K42" i="1" s="1"/>
  <c r="Q42" i="1"/>
  <c r="E43" i="1"/>
  <c r="F43" i="1"/>
  <c r="G43" i="1" s="1"/>
  <c r="K43" i="1" s="1"/>
  <c r="Q43" i="1"/>
  <c r="E44" i="1"/>
  <c r="F44" i="1"/>
  <c r="G44" i="1"/>
  <c r="K44" i="1"/>
  <c r="Q44" i="1"/>
  <c r="E45" i="1"/>
  <c r="F45" i="1" s="1"/>
  <c r="G45" i="1" s="1"/>
  <c r="K45" i="1" s="1"/>
  <c r="Q45" i="1"/>
  <c r="E46" i="1"/>
  <c r="F46" i="1" s="1"/>
  <c r="G46" i="1" s="1"/>
  <c r="K46" i="1" s="1"/>
  <c r="Q46" i="1"/>
  <c r="Q41" i="1"/>
  <c r="E28" i="1"/>
  <c r="F28" i="1"/>
  <c r="G28" i="1"/>
  <c r="K28" i="1"/>
  <c r="E29" i="1"/>
  <c r="F29" i="1"/>
  <c r="G29" i="1"/>
  <c r="K29" i="1"/>
  <c r="E30" i="1"/>
  <c r="F30" i="1"/>
  <c r="G30" i="1"/>
  <c r="K30" i="1"/>
  <c r="E31" i="1"/>
  <c r="F31" i="1"/>
  <c r="G31" i="1"/>
  <c r="K31" i="1"/>
  <c r="E32" i="1"/>
  <c r="F32" i="1"/>
  <c r="G32" i="1"/>
  <c r="K32" i="1"/>
  <c r="E33" i="1"/>
  <c r="F33" i="1"/>
  <c r="G33" i="1"/>
  <c r="K33" i="1"/>
  <c r="E34" i="1"/>
  <c r="F34" i="1"/>
  <c r="G34" i="1"/>
  <c r="K34" i="1"/>
  <c r="E35" i="1"/>
  <c r="F35" i="1"/>
  <c r="G35" i="1"/>
  <c r="K35" i="1"/>
  <c r="E36" i="1"/>
  <c r="F36" i="1"/>
  <c r="G36" i="1"/>
  <c r="K36" i="1"/>
  <c r="E37" i="1"/>
  <c r="F37" i="1"/>
  <c r="G37" i="1"/>
  <c r="K37" i="1"/>
  <c r="E38" i="1"/>
  <c r="F38" i="1"/>
  <c r="G38" i="1"/>
  <c r="K38" i="1"/>
  <c r="E39" i="1"/>
  <c r="F39" i="1"/>
  <c r="G39" i="1"/>
  <c r="K39" i="1"/>
  <c r="E40" i="1"/>
  <c r="F40" i="1"/>
  <c r="G40" i="1"/>
  <c r="K40" i="1"/>
  <c r="E41" i="1"/>
  <c r="F41" i="1"/>
  <c r="G41" i="1"/>
  <c r="K41" i="1"/>
  <c r="F23" i="1"/>
  <c r="G23" i="1"/>
  <c r="K23" i="1"/>
  <c r="E24" i="1"/>
  <c r="F24" i="1"/>
  <c r="G24" i="1"/>
  <c r="I24" i="1"/>
  <c r="E25" i="1"/>
  <c r="F25" i="1"/>
  <c r="G25" i="1"/>
  <c r="I25" i="1"/>
  <c r="E26" i="1"/>
  <c r="F26" i="1"/>
  <c r="G26" i="1"/>
  <c r="K26" i="1"/>
  <c r="E27" i="1"/>
  <c r="F27" i="1"/>
  <c r="G27" i="1"/>
  <c r="I27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D9" i="1"/>
  <c r="C9" i="1"/>
  <c r="E21" i="1"/>
  <c r="F21" i="1"/>
  <c r="G21" i="1"/>
  <c r="H21" i="1"/>
  <c r="E22" i="1"/>
  <c r="F22" i="1"/>
  <c r="G22" i="1"/>
  <c r="K22" i="1"/>
  <c r="E23" i="1"/>
  <c r="Q26" i="1"/>
  <c r="Q27" i="1"/>
  <c r="Q24" i="1"/>
  <c r="Q25" i="1"/>
  <c r="Q23" i="1"/>
  <c r="Q22" i="1"/>
  <c r="F16" i="1"/>
  <c r="F17" i="1" s="1"/>
  <c r="C17" i="1"/>
  <c r="Q21" i="1"/>
  <c r="C12" i="1"/>
  <c r="C11" i="1"/>
  <c r="O47" i="1" l="1"/>
  <c r="O44" i="1"/>
  <c r="O43" i="1"/>
  <c r="O42" i="1"/>
  <c r="O46" i="1"/>
  <c r="O45" i="1"/>
  <c r="O31" i="1"/>
  <c r="O35" i="1"/>
  <c r="O41" i="1"/>
  <c r="O38" i="1"/>
  <c r="O25" i="1"/>
  <c r="O27" i="1"/>
  <c r="O30" i="1"/>
  <c r="O22" i="1"/>
  <c r="O36" i="1"/>
  <c r="O37" i="1"/>
  <c r="O32" i="1"/>
  <c r="O26" i="1"/>
  <c r="O28" i="1"/>
  <c r="O23" i="1"/>
  <c r="O21" i="1"/>
  <c r="O39" i="1"/>
  <c r="C15" i="1"/>
  <c r="O34" i="1"/>
  <c r="O24" i="1"/>
  <c r="O29" i="1"/>
  <c r="O33" i="1"/>
  <c r="O40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<sst xmlns="http://schemas.openxmlformats.org/spreadsheetml/2006/main" count="114" uniqueCount="61">
  <si>
    <t>IBVS 6244</t>
  </si>
  <si>
    <t>OEJV 0191</t>
  </si>
  <si>
    <t>VSB-066</t>
  </si>
  <si>
    <t>OEJV 0181</t>
  </si>
  <si>
    <t>u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</si>
  <si>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</si>
  <si>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</si>
  <si>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</si>
  <si>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</si>
  <si>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</si>
  <si>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</si>
  <si>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</si>
  <si>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</si>
  <si>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</si>
  <si>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</si>
  <si>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</si>
  <si>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</si>
  <si>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</si>
  <si>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</si>
  <si>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</si>
  <si>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</si>
  <si>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</si>
  <si>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</si>
  <si>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</si>
  <si>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</si>
  <si>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</si>
  <si>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</si>
  <si>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</si>
  <si>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</si>
  <si>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</si>
  <si>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</si>
  <si>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</si>
  <si>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</si>
  <si>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</si>
  <si>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</si>
  <si>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</si>
  <si>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</si>
  <si>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</si>
  <si>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</si>
  <si>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</si>
  <si>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</si>
  <si>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</si>
  <si>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</si>
  <si>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</si>
  <si>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</si>
  <si>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</si>
  <si>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</si>
  <si>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V0467 Vir / GSC 4965-0293</t>
  </si>
  <si>
    <t xml:space="preserve">EW        </t>
  </si>
  <si>
    <t>IBVS 5992</t>
  </si>
  <si>
    <t>II</t>
  </si>
  <si>
    <t>IBVS 6029</t>
  </si>
  <si>
    <t>OEJV 0172</t>
  </si>
  <si>
    <t>I</t>
  </si>
  <si>
    <t>vis</t>
  </si>
  <si>
    <t>VSB, 91</t>
  </si>
  <si>
    <t>JBAV, 55</t>
  </si>
  <si>
    <t>V</t>
  </si>
  <si>
    <t>Ha</t>
  </si>
  <si>
    <t>Ic</t>
  </si>
  <si>
    <t>JBAV,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</si>
</sst>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"/>
    <numFmt numFmtId="166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22" fillId="0" borderId="0"/>
    <xf numFmtId="0" fontId="17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5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10" fillId="0" borderId="0" xfId="0" applyFont="1" applyAlignment="1"/>
    <xf numFmtId="0" fontId="0" fillId="0" borderId="11" xfId="0" applyBorder="1" applyAlignment="1">
      <alignment horizontal="center"/>
    </xf>
    <xf numFmtId="0" fontId="5" fillId="0" borderId="5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3" fillId="0" borderId="0" xfId="42" applyFont="1" applyAlignment="1">
      <alignment wrapText="1"/>
    </xf>
    <xf numFmtId="0" fontId="13" fillId="0" borderId="0" xfId="42" applyFont="1" applyAlignment="1">
      <alignment horizontal="center" wrapText="1"/>
    </xf>
    <xf numFmtId="0" fontId="13" fillId="0" borderId="0" xfId="42" applyFont="1" applyAlignment="1">
      <alignment horizontal="left" wrapText="1"/>
    </xf>
    <xf numFmtId="0" fontId="13" fillId="0" borderId="0" xfId="42" applyFont="1"/>
    <xf numFmtId="0" fontId="13" fillId="0" borderId="0" xfId="42" applyFont="1" applyAlignment="1">
      <alignment horizontal="center"/>
    </xf>
    <xf numFmtId="0" fontId="13" fillId="0" borderId="0" xfId="42" applyFont="1" applyAlignment="1">
      <alignment horizontal="left"/>
    </xf>
    <xf numFmtId="0" fontId="32" fillId="0" borderId="0" xfId="41" applyFont="1" applyAlignment="1">
      <alignment horizontal="left"/>
    </xf>
    <xf numFmtId="0" fontId="32" fillId="0" borderId="0" xfId="41" applyFont="1" applyAlignment="1">
      <alignment horizontal="center" wrapText="1"/>
    </xf>
    <xf numFmtId="0" fontId="32" fillId="0" borderId="0" xfId="41" applyFont="1" applyAlignment="1">
      <alignment horizontal="left" wrapText="1"/>
    </xf>
    <xf numFmtId="0" fontId="9" fillId="0" borderId="0" xfId="41" applyFont="1" applyAlignment="1">
      <alignment horizontal="left"/>
    </xf>
    <xf numFmtId="0" fontId="9" fillId="0" borderId="0" xfId="41" applyFont="1" applyAlignment="1">
      <alignment horizontal="center"/>
    </xf>
    <xf numFmtId="0" fontId="32" fillId="0" borderId="0" xfId="41" applyFont="1" applyAlignment="1">
      <alignment horizont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6" fontId="34" fillId="0" borderId="0" xfId="0" applyNumberFormat="1" applyFont="1" applyAlignment="1">
      <alignment vertical="center" wrapText="1"/>
    </xf>
    <xf numFmtId="43" fontId="34" fillId="0" borderId="0" xfId="48" applyFont="1" applyBorder="1"/>
    <xf numFmtId="166" fontId="34" fillId="0" borderId="0" xfId="0" applyNumberFormat="1" applyFont="1" applyAlignment="1" applyProtection="1">
      <alignment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rmal_A_2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V0467 Vir - O-C Diagr.</a:t>
            </a:r>
          </a:p>
        </c:rich>
      </c:tx>
      <c:layout>
        <c:manualLayout>
          <c:xMode val="edge"/>
          <c:yMode val="edge"/>
          <c:x val="0.3744360902255639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117667333506626"/>
          <c:w val="0.81503759398496245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DE-4F55-BB4F-7DBAEF5FDA8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3">
                  <c:v>1.7180000002554152E-2</c:v>
                </c:pt>
                <c:pt idx="4">
                  <c:v>1.8968000003951602E-2</c:v>
                </c:pt>
                <c:pt idx="6">
                  <c:v>2.7143999999680091E-2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DE-4F55-BB4F-7DBAEF5FDA8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DE-4F55-BB4F-7DBAEF5FDA8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5.8480000006966293E-3</c:v>
                </c:pt>
                <c:pt idx="2">
                  <c:v>9.5119999969028868E-3</c:v>
                </c:pt>
                <c:pt idx="5">
                  <c:v>1.9852000004902948E-2</c:v>
                </c:pt>
                <c:pt idx="7">
                  <c:v>2.5516000001516659E-2</c:v>
                </c:pt>
                <c:pt idx="8">
                  <c:v>2.128400000219699E-2</c:v>
                </c:pt>
                <c:pt idx="9">
                  <c:v>2.9299999827344436E-2</c:v>
                </c:pt>
                <c:pt idx="10">
                  <c:v>2.9299999827344436E-2</c:v>
                </c:pt>
                <c:pt idx="11">
                  <c:v>2.9599999783386011E-2</c:v>
                </c:pt>
                <c:pt idx="12">
                  <c:v>2.9799999909300823E-2</c:v>
                </c:pt>
                <c:pt idx="13">
                  <c:v>2.8500000204076059E-2</c:v>
                </c:pt>
                <c:pt idx="14">
                  <c:v>2.9299999776412733E-2</c:v>
                </c:pt>
                <c:pt idx="15">
                  <c:v>2.9799999858369119E-2</c:v>
                </c:pt>
                <c:pt idx="16">
                  <c:v>3.0599999896367081E-2</c:v>
                </c:pt>
                <c:pt idx="17">
                  <c:v>2.9364000212808605E-2</c:v>
                </c:pt>
                <c:pt idx="18">
                  <c:v>2.9863999829103705E-2</c:v>
                </c:pt>
                <c:pt idx="19">
                  <c:v>3.0363999911060091E-2</c:v>
                </c:pt>
                <c:pt idx="20">
                  <c:v>3.096399982314324E-2</c:v>
                </c:pt>
                <c:pt idx="21">
                  <c:v>3.5711999815248419E-2</c:v>
                </c:pt>
                <c:pt idx="22">
                  <c:v>3.8711999841325451E-2</c:v>
                </c:pt>
                <c:pt idx="23">
                  <c:v>3.8711999841325451E-2</c:v>
                </c:pt>
                <c:pt idx="24">
                  <c:v>4.2500000170548446E-2</c:v>
                </c:pt>
                <c:pt idx="25">
                  <c:v>4.4604000126128085E-2</c:v>
                </c:pt>
                <c:pt idx="26">
                  <c:v>4.932799991365755E-2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DE-4F55-BB4F-7DBAEF5FDA8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DE-4F55-BB4F-7DBAEF5FDA8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DE-4F55-BB4F-7DBAEF5FDA8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5.9999999999999995E-4</c:v>
                  </c:pt>
                  <c:pt idx="2">
                    <c:v>1.4E-3</c:v>
                  </c:pt>
                  <c:pt idx="3">
                    <c:v>5.0000000000000001E-3</c:v>
                  </c:pt>
                  <c:pt idx="4">
                    <c:v>5.0000000000000001E-3</c:v>
                  </c:pt>
                  <c:pt idx="5">
                    <c:v>8.2000000000000007E-3</c:v>
                  </c:pt>
                  <c:pt idx="6">
                    <c:v>6.0000000000000001E-3</c:v>
                  </c:pt>
                  <c:pt idx="7">
                    <c:v>1.5E-3</c:v>
                  </c:pt>
                  <c:pt idx="8">
                    <c:v>0.01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8.9999999999999993E-3</c:v>
                  </c:pt>
                  <c:pt idx="26">
                    <c:v>6.0000000000000001E-3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DE-4F55-BB4F-7DBAEF5FDA8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-7.0289559769484318E-3</c:v>
                </c:pt>
                <c:pt idx="1">
                  <c:v>7.8684586613475271E-3</c:v>
                </c:pt>
                <c:pt idx="2">
                  <c:v>1.0959357717785289E-2</c:v>
                </c:pt>
                <c:pt idx="3">
                  <c:v>1.987521521197827E-2</c:v>
                </c:pt>
                <c:pt idx="4">
                  <c:v>1.9985604463993906E-2</c:v>
                </c:pt>
                <c:pt idx="5">
                  <c:v>2.0689015046605155E-2</c:v>
                </c:pt>
                <c:pt idx="6">
                  <c:v>2.6881081927110039E-2</c:v>
                </c:pt>
                <c:pt idx="7">
                  <c:v>2.7117263582585354E-2</c:v>
                </c:pt>
                <c:pt idx="8">
                  <c:v>2.7304668591821197E-2</c:v>
                </c:pt>
                <c:pt idx="9">
                  <c:v>2.9553528702651332E-2</c:v>
                </c:pt>
                <c:pt idx="10">
                  <c:v>2.9553528702651332E-2</c:v>
                </c:pt>
                <c:pt idx="11">
                  <c:v>2.9553528702651332E-2</c:v>
                </c:pt>
                <c:pt idx="12">
                  <c:v>2.9553528702651332E-2</c:v>
                </c:pt>
                <c:pt idx="13">
                  <c:v>3.0002787286435888E-2</c:v>
                </c:pt>
                <c:pt idx="14">
                  <c:v>3.0002787286435888E-2</c:v>
                </c:pt>
                <c:pt idx="15">
                  <c:v>3.0002787286435888E-2</c:v>
                </c:pt>
                <c:pt idx="16">
                  <c:v>3.0002787286435888E-2</c:v>
                </c:pt>
                <c:pt idx="17">
                  <c:v>3.0205595447115773E-2</c:v>
                </c:pt>
                <c:pt idx="18">
                  <c:v>3.0205595447115773E-2</c:v>
                </c:pt>
                <c:pt idx="19">
                  <c:v>3.0205595447115773E-2</c:v>
                </c:pt>
                <c:pt idx="20">
                  <c:v>3.0205595447115773E-2</c:v>
                </c:pt>
                <c:pt idx="21">
                  <c:v>3.8428311126326858E-2</c:v>
                </c:pt>
                <c:pt idx="22">
                  <c:v>3.8428311126326858E-2</c:v>
                </c:pt>
                <c:pt idx="23">
                  <c:v>3.8428311126326858E-2</c:v>
                </c:pt>
                <c:pt idx="24">
                  <c:v>3.8538700378342505E-2</c:v>
                </c:pt>
                <c:pt idx="25">
                  <c:v>3.9550173989834597E-2</c:v>
                </c:pt>
                <c:pt idx="26">
                  <c:v>4.5554835861103635E-2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6DE-4F55-BB4F-7DBAEF5FDA8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2901.5</c:v>
                </c:pt>
                <c:pt idx="2">
                  <c:v>3503.5</c:v>
                </c:pt>
                <c:pt idx="3">
                  <c:v>5240</c:v>
                </c:pt>
                <c:pt idx="4">
                  <c:v>5261.5</c:v>
                </c:pt>
                <c:pt idx="5">
                  <c:v>5398.5</c:v>
                </c:pt>
                <c:pt idx="6">
                  <c:v>6604.5</c:v>
                </c:pt>
                <c:pt idx="7">
                  <c:v>6650.5</c:v>
                </c:pt>
                <c:pt idx="8">
                  <c:v>6687</c:v>
                </c:pt>
                <c:pt idx="9">
                  <c:v>7125</c:v>
                </c:pt>
                <c:pt idx="10">
                  <c:v>7125</c:v>
                </c:pt>
                <c:pt idx="11">
                  <c:v>7125</c:v>
                </c:pt>
                <c:pt idx="12">
                  <c:v>7125</c:v>
                </c:pt>
                <c:pt idx="13">
                  <c:v>7212.5</c:v>
                </c:pt>
                <c:pt idx="14">
                  <c:v>7212.5</c:v>
                </c:pt>
                <c:pt idx="15">
                  <c:v>7212.5</c:v>
                </c:pt>
                <c:pt idx="16">
                  <c:v>7212.5</c:v>
                </c:pt>
                <c:pt idx="17">
                  <c:v>7252</c:v>
                </c:pt>
                <c:pt idx="18">
                  <c:v>7252</c:v>
                </c:pt>
                <c:pt idx="19">
                  <c:v>7252</c:v>
                </c:pt>
                <c:pt idx="20">
                  <c:v>7252</c:v>
                </c:pt>
                <c:pt idx="21">
                  <c:v>8853.5</c:v>
                </c:pt>
                <c:pt idx="22">
                  <c:v>8853.5</c:v>
                </c:pt>
                <c:pt idx="23">
                  <c:v>8853.5</c:v>
                </c:pt>
                <c:pt idx="24">
                  <c:v>8875</c:v>
                </c:pt>
                <c:pt idx="25">
                  <c:v>9072</c:v>
                </c:pt>
                <c:pt idx="26">
                  <c:v>10241.5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6DE-4F55-BB4F-7DBAEF5FD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900744"/>
        <c:axId val="1"/>
      </c:scatterChart>
      <c:valAx>
        <c:axId val="846900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82706766917298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900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1654135338345865"/>
          <c:y val="0.92353064690443099"/>
          <c:w val="0.71428571428571441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F0B99B3D-68B1-2D3B-B4F4-2FE235F4C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2" topLeftCell="O32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47</v>
      </c>
      <c r="E1" s="29"/>
      <c r="F1" t="s">
        <v>4</v>
      </c>
    </row>
    <row r="2" spans="1:6" x14ac:dyDescent="0.2">
      <c r="A2" t="s">
        <v>32</v>
      </c>
      <c r="B2" t="s">
        <v>48</v>
      </c>
      <c r="C2" s="3"/>
      <c r="D2" s="3"/>
      <c r="E2">
        <v>0</v>
      </c>
    </row>
    <row r="3" spans="1:6" ht="13.5" thickBot="1" x14ac:dyDescent="0.25"/>
    <row r="4" spans="1:6" ht="13.5" thickBot="1" x14ac:dyDescent="0.25">
      <c r="A4" s="5" t="s">
        <v>9</v>
      </c>
      <c r="C4" s="28">
        <v>53869.7215</v>
      </c>
      <c r="D4" s="30">
        <v>0.60456799999999999</v>
      </c>
    </row>
    <row r="5" spans="1:6" x14ac:dyDescent="0.2">
      <c r="A5" s="9" t="s">
        <v>37</v>
      </c>
      <c r="B5" s="10"/>
      <c r="C5" s="11">
        <v>-9.5</v>
      </c>
      <c r="D5" s="10" t="s">
        <v>38</v>
      </c>
    </row>
    <row r="6" spans="1:6" x14ac:dyDescent="0.2">
      <c r="A6" s="5" t="s">
        <v>10</v>
      </c>
    </row>
    <row r="7" spans="1:6" x14ac:dyDescent="0.2">
      <c r="A7" t="s">
        <v>11</v>
      </c>
      <c r="C7" s="8">
        <v>53869.7215</v>
      </c>
      <c r="D7" s="27" t="e">
        <v>#N/A</v>
      </c>
    </row>
    <row r="8" spans="1:6" x14ac:dyDescent="0.2">
      <c r="A8" t="s">
        <v>12</v>
      </c>
      <c r="C8" s="8">
        <v>0.60456799999999999</v>
      </c>
      <c r="D8" s="27" t="e">
        <v>#N/A</v>
      </c>
    </row>
    <row r="9" spans="1:6" x14ac:dyDescent="0.2">
      <c r="A9" s="24" t="s">
        <v>42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28</v>
      </c>
      <c r="D10" s="4" t="s">
        <v>29</v>
      </c>
      <c r="E10" s="10"/>
    </row>
    <row r="11" spans="1:6" x14ac:dyDescent="0.2">
      <c r="A11" s="10" t="s">
        <v>24</v>
      </c>
      <c r="B11" s="10"/>
      <c r="C11" s="21">
        <f ca="1">INTERCEPT(INDIRECT($D$9):G992,INDIRECT($C$9):F992)</f>
        <v>-7.0289559769484318E-3</v>
      </c>
      <c r="D11" s="3"/>
      <c r="E11" s="10"/>
    </row>
    <row r="12" spans="1:6" x14ac:dyDescent="0.2">
      <c r="A12" s="10" t="s">
        <v>25</v>
      </c>
      <c r="B12" s="10"/>
      <c r="C12" s="21">
        <f ca="1">SLOPE(INDIRECT($D$9):G992,INDIRECT($C$9):F992)</f>
        <v>5.1343838146806683E-6</v>
      </c>
      <c r="D12" s="3"/>
      <c r="E12" s="10"/>
    </row>
    <row r="13" spans="1:6" x14ac:dyDescent="0.2">
      <c r="A13" s="10" t="s">
        <v>27</v>
      </c>
      <c r="B13" s="10"/>
      <c r="C13" s="3" t="s">
        <v>22</v>
      </c>
    </row>
    <row r="14" spans="1:6" x14ac:dyDescent="0.2">
      <c r="A14" s="10"/>
      <c r="B14" s="10"/>
      <c r="C14" s="10"/>
    </row>
    <row r="15" spans="1:6" x14ac:dyDescent="0.2">
      <c r="A15" s="12" t="s">
        <v>26</v>
      </c>
      <c r="B15" s="10"/>
      <c r="C15" s="13">
        <f ca="1">(C7+C11)+(C8+C12)*INT(MAX(F21:F3533))</f>
        <v>60061.147940268675</v>
      </c>
      <c r="E15" s="14" t="s">
        <v>44</v>
      </c>
      <c r="F15" s="11">
        <v>1</v>
      </c>
    </row>
    <row r="16" spans="1:6" x14ac:dyDescent="0.2">
      <c r="A16" s="16" t="s">
        <v>13</v>
      </c>
      <c r="B16" s="10"/>
      <c r="C16" s="17">
        <f ca="1">+C8+C12</f>
        <v>0.60457313438381466</v>
      </c>
      <c r="E16" s="14" t="s">
        <v>39</v>
      </c>
      <c r="F16" s="15">
        <f ca="1">NOW()+15018.5+$C$5/24</f>
        <v>60174.808065162033</v>
      </c>
    </row>
    <row r="17" spans="1:21" ht="13.5" thickBot="1" x14ac:dyDescent="0.25">
      <c r="A17" s="14" t="s">
        <v>36</v>
      </c>
      <c r="B17" s="10"/>
      <c r="C17" s="10">
        <f>COUNT(C21:C2191)</f>
        <v>27</v>
      </c>
      <c r="E17" s="14" t="s">
        <v>45</v>
      </c>
      <c r="F17" s="15">
        <f ca="1">ROUND(2*(F16-$C$7)/$C$8,0)/2+F15</f>
        <v>10430</v>
      </c>
    </row>
    <row r="18" spans="1:21" ht="14.25" thickTop="1" thickBot="1" x14ac:dyDescent="0.25">
      <c r="A18" s="16" t="s">
        <v>14</v>
      </c>
      <c r="B18" s="10"/>
      <c r="C18" s="19">
        <f ca="1">+C15</f>
        <v>60061.147940268675</v>
      </c>
      <c r="D18" s="20">
        <f ca="1">+C16</f>
        <v>0.60457313438381466</v>
      </c>
      <c r="E18" s="14" t="s">
        <v>40</v>
      </c>
      <c r="F18" s="23">
        <f ca="1">ROUND(2*(F16-$C$15)/$C$16,0)/2+F15</f>
        <v>189</v>
      </c>
    </row>
    <row r="19" spans="1:21" ht="13.5" thickTop="1" x14ac:dyDescent="0.2">
      <c r="E19" s="14" t="s">
        <v>41</v>
      </c>
      <c r="F19" s="18">
        <f ca="1">+$C$15+$C$16*F18-15018.5-$C$5/24</f>
        <v>45157.308096000554</v>
      </c>
    </row>
    <row r="20" spans="1:21" ht="13.5" thickBot="1" x14ac:dyDescent="0.25">
      <c r="A20" s="4" t="s">
        <v>15</v>
      </c>
      <c r="B20" s="4" t="s">
        <v>16</v>
      </c>
      <c r="C20" s="4" t="s">
        <v>17</v>
      </c>
      <c r="D20" s="4" t="s">
        <v>21</v>
      </c>
      <c r="E20" s="4" t="s">
        <v>18</v>
      </c>
      <c r="F20" s="4" t="s">
        <v>19</v>
      </c>
      <c r="G20" s="4" t="s">
        <v>20</v>
      </c>
      <c r="H20" s="7" t="s">
        <v>8</v>
      </c>
      <c r="I20" s="7" t="s">
        <v>54</v>
      </c>
      <c r="J20" s="7" t="s">
        <v>5</v>
      </c>
      <c r="K20" s="7" t="s">
        <v>7</v>
      </c>
      <c r="L20" s="7" t="s">
        <v>33</v>
      </c>
      <c r="M20" s="7" t="s">
        <v>34</v>
      </c>
      <c r="N20" s="7" t="s">
        <v>35</v>
      </c>
      <c r="O20" s="7" t="s">
        <v>31</v>
      </c>
      <c r="P20" s="6" t="s">
        <v>30</v>
      </c>
      <c r="Q20" s="4" t="s">
        <v>23</v>
      </c>
      <c r="U20" s="26" t="s">
        <v>43</v>
      </c>
    </row>
    <row r="21" spans="1:21" x14ac:dyDescent="0.2">
      <c r="A21" s="27" t="s">
        <v>46</v>
      </c>
      <c r="C21" s="8">
        <v>53869.7215</v>
      </c>
      <c r="D21" s="8" t="s">
        <v>22</v>
      </c>
      <c r="E21">
        <f>+(C21-C$7)/C$8</f>
        <v>0</v>
      </c>
      <c r="F21">
        <f t="shared" ref="F21:F41" si="0">ROUND(2*E21,0)/2</f>
        <v>0</v>
      </c>
      <c r="G21">
        <f>+C21-(C$7+F21*C$8)</f>
        <v>0</v>
      </c>
      <c r="H21">
        <f>+G21</f>
        <v>0</v>
      </c>
      <c r="O21">
        <f ca="1">+C$11+C$12*$F21</f>
        <v>-7.0289559769484318E-3</v>
      </c>
      <c r="Q21" s="2">
        <f>+C21-15018.5</f>
        <v>38851.2215</v>
      </c>
    </row>
    <row r="22" spans="1:21" x14ac:dyDescent="0.2">
      <c r="A22" s="31" t="s">
        <v>49</v>
      </c>
      <c r="B22" s="32" t="s">
        <v>50</v>
      </c>
      <c r="C22" s="31">
        <v>55623.881399999998</v>
      </c>
      <c r="D22" s="31">
        <v>5.9999999999999995E-4</v>
      </c>
      <c r="E22">
        <f>+(C22-C$7)/C$8</f>
        <v>2901.5096730227183</v>
      </c>
      <c r="F22">
        <f t="shared" si="0"/>
        <v>2901.5</v>
      </c>
      <c r="G22">
        <f>+C22-(C$7+F22*C$8)</f>
        <v>5.8480000006966293E-3</v>
      </c>
      <c r="K22">
        <f>+G22</f>
        <v>5.8480000006966293E-3</v>
      </c>
      <c r="O22">
        <f ca="1">+C$11+C$12*$F22</f>
        <v>7.8684586613475271E-3</v>
      </c>
      <c r="Q22" s="2">
        <f>+C22-15018.5</f>
        <v>40605.381399999998</v>
      </c>
    </row>
    <row r="23" spans="1:21" x14ac:dyDescent="0.2">
      <c r="A23" s="33" t="s">
        <v>51</v>
      </c>
      <c r="B23" s="34" t="s">
        <v>50</v>
      </c>
      <c r="C23" s="33">
        <v>55987.834999999999</v>
      </c>
      <c r="D23" s="33">
        <v>1.4E-3</v>
      </c>
      <c r="E23">
        <f>+(C23-C$7)/C$8</f>
        <v>3503.5157335485828</v>
      </c>
      <c r="F23">
        <f t="shared" si="0"/>
        <v>3503.5</v>
      </c>
      <c r="G23">
        <f>+C23-(C$7+F23*C$8)</f>
        <v>9.5119999969028868E-3</v>
      </c>
      <c r="K23">
        <f>+G23</f>
        <v>9.5119999969028868E-3</v>
      </c>
      <c r="O23">
        <f ca="1">+C$11+C$12*$F23</f>
        <v>1.0959357717785289E-2</v>
      </c>
      <c r="Q23" s="2">
        <f>+C23-15018.5</f>
        <v>40969.334999999999</v>
      </c>
    </row>
    <row r="24" spans="1:21" x14ac:dyDescent="0.2">
      <c r="A24" s="35" t="s">
        <v>52</v>
      </c>
      <c r="B24" s="36" t="s">
        <v>53</v>
      </c>
      <c r="C24" s="37">
        <v>57037.675000000003</v>
      </c>
      <c r="D24" s="37">
        <v>5.0000000000000001E-3</v>
      </c>
      <c r="E24">
        <f t="shared" ref="E24:E41" si="1">+(C24-C$7)/C$8</f>
        <v>5240.0284169853567</v>
      </c>
      <c r="F24">
        <f t="shared" si="0"/>
        <v>5240</v>
      </c>
      <c r="G24">
        <f t="shared" ref="G24:G41" si="2">+C24-(C$7+F24*C$8)</f>
        <v>1.7180000002554152E-2</v>
      </c>
      <c r="I24">
        <f>+G24</f>
        <v>1.7180000002554152E-2</v>
      </c>
      <c r="O24">
        <f t="shared" ref="O24:O41" ca="1" si="3">+C$11+C$12*$F24</f>
        <v>1.987521521197827E-2</v>
      </c>
      <c r="Q24" s="2">
        <f t="shared" ref="Q24:Q41" si="4">+C24-15018.5</f>
        <v>42019.175000000003</v>
      </c>
    </row>
    <row r="25" spans="1:21" x14ac:dyDescent="0.2">
      <c r="A25" s="35" t="s">
        <v>52</v>
      </c>
      <c r="B25" s="36" t="s">
        <v>50</v>
      </c>
      <c r="C25" s="37">
        <v>57050.675000000003</v>
      </c>
      <c r="D25" s="37">
        <v>5.0000000000000001E-3</v>
      </c>
      <c r="E25">
        <f t="shared" si="1"/>
        <v>5261.5313744690475</v>
      </c>
      <c r="F25">
        <f t="shared" si="0"/>
        <v>5261.5</v>
      </c>
      <c r="G25">
        <f t="shared" si="2"/>
        <v>1.8968000003951602E-2</v>
      </c>
      <c r="I25">
        <f>+G25</f>
        <v>1.8968000003951602E-2</v>
      </c>
      <c r="O25">
        <f t="shared" ca="1" si="3"/>
        <v>1.9985604463993906E-2</v>
      </c>
      <c r="Q25" s="2">
        <f t="shared" si="4"/>
        <v>42032.175000000003</v>
      </c>
    </row>
    <row r="26" spans="1:21" x14ac:dyDescent="0.2">
      <c r="A26" s="38" t="s">
        <v>6</v>
      </c>
      <c r="B26" s="39" t="s">
        <v>53</v>
      </c>
      <c r="C26" s="40">
        <v>57133.501700000001</v>
      </c>
      <c r="D26" s="40">
        <v>8.2000000000000007E-3</v>
      </c>
      <c r="E26">
        <f t="shared" si="1"/>
        <v>5398.5328366701533</v>
      </c>
      <c r="F26">
        <f t="shared" si="0"/>
        <v>5398.5</v>
      </c>
      <c r="G26">
        <f t="shared" si="2"/>
        <v>1.9852000004902948E-2</v>
      </c>
      <c r="K26">
        <f>+G26</f>
        <v>1.9852000004902948E-2</v>
      </c>
      <c r="O26">
        <f t="shared" ca="1" si="3"/>
        <v>2.0689015046605155E-2</v>
      </c>
      <c r="Q26" s="2">
        <f t="shared" si="4"/>
        <v>42115.001700000001</v>
      </c>
    </row>
    <row r="27" spans="1:21" x14ac:dyDescent="0.2">
      <c r="A27" s="41" t="s">
        <v>3</v>
      </c>
      <c r="B27" s="42" t="s">
        <v>50</v>
      </c>
      <c r="C27" s="43">
        <v>57862.618000000002</v>
      </c>
      <c r="D27" s="43">
        <v>6.0000000000000001E-3</v>
      </c>
      <c r="E27">
        <f t="shared" si="1"/>
        <v>6604.5448981752306</v>
      </c>
      <c r="F27">
        <f t="shared" si="0"/>
        <v>6604.5</v>
      </c>
      <c r="G27">
        <f t="shared" si="2"/>
        <v>2.7143999999680091E-2</v>
      </c>
      <c r="I27">
        <f>+G27</f>
        <v>2.7143999999680091E-2</v>
      </c>
      <c r="O27">
        <f t="shared" ca="1" si="3"/>
        <v>2.6881081927110039E-2</v>
      </c>
      <c r="Q27" s="2">
        <f t="shared" si="4"/>
        <v>42844.118000000002</v>
      </c>
    </row>
    <row r="28" spans="1:21" x14ac:dyDescent="0.2">
      <c r="A28" s="44" t="s">
        <v>0</v>
      </c>
      <c r="B28" s="45" t="s">
        <v>53</v>
      </c>
      <c r="C28" s="46">
        <v>57890.426500000001</v>
      </c>
      <c r="D28" s="46">
        <v>1.5E-3</v>
      </c>
      <c r="E28">
        <f t="shared" si="1"/>
        <v>6650.5422053433222</v>
      </c>
      <c r="F28">
        <f t="shared" si="0"/>
        <v>6650.5</v>
      </c>
      <c r="G28">
        <f t="shared" si="2"/>
        <v>2.5516000001516659E-2</v>
      </c>
      <c r="K28">
        <f t="shared" ref="K28:K41" si="5">+G28</f>
        <v>2.5516000001516659E-2</v>
      </c>
      <c r="O28">
        <f t="shared" ca="1" si="3"/>
        <v>2.7117263582585354E-2</v>
      </c>
      <c r="Q28" s="2">
        <f t="shared" si="4"/>
        <v>42871.926500000001</v>
      </c>
    </row>
    <row r="29" spans="1:21" x14ac:dyDescent="0.2">
      <c r="A29" s="47" t="s">
        <v>1</v>
      </c>
      <c r="B29" s="48" t="s">
        <v>53</v>
      </c>
      <c r="C29" s="44">
        <v>57912.489000000001</v>
      </c>
      <c r="D29" s="44">
        <v>0.01</v>
      </c>
      <c r="E29">
        <f t="shared" si="1"/>
        <v>6687.0352053036249</v>
      </c>
      <c r="F29">
        <f t="shared" si="0"/>
        <v>6687</v>
      </c>
      <c r="G29">
        <f t="shared" si="2"/>
        <v>2.128400000219699E-2</v>
      </c>
      <c r="K29">
        <f t="shared" si="5"/>
        <v>2.128400000219699E-2</v>
      </c>
      <c r="O29">
        <f t="shared" ca="1" si="3"/>
        <v>2.7304668591821197E-2</v>
      </c>
      <c r="Q29" s="2">
        <f t="shared" si="4"/>
        <v>42893.989000000001</v>
      </c>
    </row>
    <row r="30" spans="1:21" x14ac:dyDescent="0.2">
      <c r="A30" s="44" t="s">
        <v>2</v>
      </c>
      <c r="B30" s="49" t="s">
        <v>53</v>
      </c>
      <c r="C30" s="44">
        <v>58177.297799999826</v>
      </c>
      <c r="D30" s="44" t="s">
        <v>22</v>
      </c>
      <c r="E30">
        <f t="shared" si="1"/>
        <v>7125.0484643577329</v>
      </c>
      <c r="F30">
        <f t="shared" si="0"/>
        <v>7125</v>
      </c>
      <c r="G30">
        <f t="shared" si="2"/>
        <v>2.9299999827344436E-2</v>
      </c>
      <c r="K30">
        <f t="shared" si="5"/>
        <v>2.9299999827344436E-2</v>
      </c>
      <c r="O30">
        <f t="shared" ca="1" si="3"/>
        <v>2.9553528702651332E-2</v>
      </c>
      <c r="Q30" s="2">
        <f t="shared" si="4"/>
        <v>43158.797799999826</v>
      </c>
    </row>
    <row r="31" spans="1:21" x14ac:dyDescent="0.2">
      <c r="A31" s="44" t="s">
        <v>2</v>
      </c>
      <c r="B31" s="49" t="s">
        <v>53</v>
      </c>
      <c r="C31" s="44">
        <v>58177.297799999826</v>
      </c>
      <c r="D31" s="44" t="s">
        <v>22</v>
      </c>
      <c r="E31">
        <f t="shared" si="1"/>
        <v>7125.0484643577329</v>
      </c>
      <c r="F31">
        <f t="shared" si="0"/>
        <v>7125</v>
      </c>
      <c r="G31">
        <f t="shared" si="2"/>
        <v>2.9299999827344436E-2</v>
      </c>
      <c r="K31">
        <f t="shared" si="5"/>
        <v>2.9299999827344436E-2</v>
      </c>
      <c r="O31">
        <f t="shared" ca="1" si="3"/>
        <v>2.9553528702651332E-2</v>
      </c>
      <c r="Q31" s="2">
        <f t="shared" si="4"/>
        <v>43158.797799999826</v>
      </c>
    </row>
    <row r="32" spans="1:21" x14ac:dyDescent="0.2">
      <c r="A32" s="44" t="s">
        <v>2</v>
      </c>
      <c r="B32" s="49" t="s">
        <v>53</v>
      </c>
      <c r="C32" s="44">
        <v>58177.298099999782</v>
      </c>
      <c r="D32" s="44" t="s">
        <v>22</v>
      </c>
      <c r="E32">
        <f t="shared" si="1"/>
        <v>7125.0489605797566</v>
      </c>
      <c r="F32">
        <f t="shared" si="0"/>
        <v>7125</v>
      </c>
      <c r="G32">
        <f t="shared" si="2"/>
        <v>2.9599999783386011E-2</v>
      </c>
      <c r="K32">
        <f t="shared" si="5"/>
        <v>2.9599999783386011E-2</v>
      </c>
      <c r="O32">
        <f t="shared" ca="1" si="3"/>
        <v>2.9553528702651332E-2</v>
      </c>
      <c r="Q32" s="2">
        <f t="shared" si="4"/>
        <v>43158.798099999782</v>
      </c>
    </row>
    <row r="33" spans="1:17" x14ac:dyDescent="0.2">
      <c r="A33" s="44" t="s">
        <v>2</v>
      </c>
      <c r="B33" s="49" t="s">
        <v>53</v>
      </c>
      <c r="C33" s="44">
        <v>58177.298299999908</v>
      </c>
      <c r="D33" s="44" t="s">
        <v>22</v>
      </c>
      <c r="E33">
        <f t="shared" si="1"/>
        <v>7125.0492913946955</v>
      </c>
      <c r="F33">
        <f t="shared" si="0"/>
        <v>7125</v>
      </c>
      <c r="G33">
        <f t="shared" si="2"/>
        <v>2.9799999909300823E-2</v>
      </c>
      <c r="K33">
        <f t="shared" si="5"/>
        <v>2.9799999909300823E-2</v>
      </c>
      <c r="O33">
        <f t="shared" ca="1" si="3"/>
        <v>2.9553528702651332E-2</v>
      </c>
      <c r="Q33" s="2">
        <f t="shared" si="4"/>
        <v>43158.798299999908</v>
      </c>
    </row>
    <row r="34" spans="1:17" x14ac:dyDescent="0.2">
      <c r="A34" s="44" t="s">
        <v>2</v>
      </c>
      <c r="B34" s="49" t="s">
        <v>50</v>
      </c>
      <c r="C34" s="44">
        <v>58230.196700000204</v>
      </c>
      <c r="D34" s="44" t="s">
        <v>22</v>
      </c>
      <c r="E34">
        <f t="shared" si="1"/>
        <v>7212.5471410994369</v>
      </c>
      <c r="F34">
        <f t="shared" si="0"/>
        <v>7212.5</v>
      </c>
      <c r="G34">
        <f t="shared" si="2"/>
        <v>2.8500000204076059E-2</v>
      </c>
      <c r="K34">
        <f t="shared" si="5"/>
        <v>2.8500000204076059E-2</v>
      </c>
      <c r="O34">
        <f t="shared" ca="1" si="3"/>
        <v>3.0002787286435888E-2</v>
      </c>
      <c r="Q34" s="2">
        <f t="shared" si="4"/>
        <v>43211.696700000204</v>
      </c>
    </row>
    <row r="35" spans="1:17" x14ac:dyDescent="0.2">
      <c r="A35" s="44" t="s">
        <v>2</v>
      </c>
      <c r="B35" s="49" t="s">
        <v>50</v>
      </c>
      <c r="C35" s="44">
        <v>58230.197499999776</v>
      </c>
      <c r="D35" s="44" t="s">
        <v>22</v>
      </c>
      <c r="E35">
        <f t="shared" si="1"/>
        <v>7212.5484643576519</v>
      </c>
      <c r="F35">
        <f t="shared" si="0"/>
        <v>7212.5</v>
      </c>
      <c r="G35">
        <f t="shared" si="2"/>
        <v>2.9299999776412733E-2</v>
      </c>
      <c r="K35">
        <f t="shared" si="5"/>
        <v>2.9299999776412733E-2</v>
      </c>
      <c r="O35">
        <f t="shared" ca="1" si="3"/>
        <v>3.0002787286435888E-2</v>
      </c>
      <c r="Q35" s="2">
        <f t="shared" si="4"/>
        <v>43211.697499999776</v>
      </c>
    </row>
    <row r="36" spans="1:17" x14ac:dyDescent="0.2">
      <c r="A36" s="44" t="s">
        <v>2</v>
      </c>
      <c r="B36" s="49" t="s">
        <v>50</v>
      </c>
      <c r="C36" s="44">
        <v>58230.197999999858</v>
      </c>
      <c r="D36" s="44" t="s">
        <v>22</v>
      </c>
      <c r="E36">
        <f t="shared" si="1"/>
        <v>7212.5492913946136</v>
      </c>
      <c r="F36">
        <f t="shared" si="0"/>
        <v>7212.5</v>
      </c>
      <c r="G36">
        <f t="shared" si="2"/>
        <v>2.9799999858369119E-2</v>
      </c>
      <c r="K36">
        <f t="shared" si="5"/>
        <v>2.9799999858369119E-2</v>
      </c>
      <c r="O36">
        <f t="shared" ca="1" si="3"/>
        <v>3.0002787286435888E-2</v>
      </c>
      <c r="Q36" s="2">
        <f t="shared" si="4"/>
        <v>43211.697999999858</v>
      </c>
    </row>
    <row r="37" spans="1:17" x14ac:dyDescent="0.2">
      <c r="A37" s="44" t="s">
        <v>2</v>
      </c>
      <c r="B37" s="49" t="s">
        <v>50</v>
      </c>
      <c r="C37" s="44">
        <v>58230.198799999896</v>
      </c>
      <c r="D37" s="44" t="s">
        <v>22</v>
      </c>
      <c r="E37">
        <f t="shared" si="1"/>
        <v>7212.550614653599</v>
      </c>
      <c r="F37">
        <f t="shared" si="0"/>
        <v>7212.5</v>
      </c>
      <c r="G37">
        <f t="shared" si="2"/>
        <v>3.0599999896367081E-2</v>
      </c>
      <c r="K37">
        <f t="shared" si="5"/>
        <v>3.0599999896367081E-2</v>
      </c>
      <c r="O37">
        <f t="shared" ca="1" si="3"/>
        <v>3.0002787286435888E-2</v>
      </c>
      <c r="Q37" s="2">
        <f t="shared" si="4"/>
        <v>43211.698799999896</v>
      </c>
    </row>
    <row r="38" spans="1:17" x14ac:dyDescent="0.2">
      <c r="A38" s="44" t="s">
        <v>2</v>
      </c>
      <c r="B38" s="49" t="s">
        <v>53</v>
      </c>
      <c r="C38" s="44">
        <v>58254.078000000212</v>
      </c>
      <c r="D38" s="44" t="s">
        <v>22</v>
      </c>
      <c r="E38">
        <f t="shared" si="1"/>
        <v>7252.0485702190863</v>
      </c>
      <c r="F38">
        <f t="shared" si="0"/>
        <v>7252</v>
      </c>
      <c r="G38">
        <f t="shared" si="2"/>
        <v>2.9364000212808605E-2</v>
      </c>
      <c r="K38">
        <f t="shared" si="5"/>
        <v>2.9364000212808605E-2</v>
      </c>
      <c r="O38">
        <f t="shared" ca="1" si="3"/>
        <v>3.0205595447115773E-2</v>
      </c>
      <c r="Q38" s="2">
        <f t="shared" si="4"/>
        <v>43235.578000000212</v>
      </c>
    </row>
    <row r="39" spans="1:17" x14ac:dyDescent="0.2">
      <c r="A39" s="44" t="s">
        <v>2</v>
      </c>
      <c r="B39" s="49" t="s">
        <v>53</v>
      </c>
      <c r="C39" s="44">
        <v>58254.078499999829</v>
      </c>
      <c r="D39" s="44" t="s">
        <v>22</v>
      </c>
      <c r="E39">
        <f t="shared" si="1"/>
        <v>7252.0493972552786</v>
      </c>
      <c r="F39">
        <f t="shared" si="0"/>
        <v>7252</v>
      </c>
      <c r="G39">
        <f t="shared" si="2"/>
        <v>2.9863999829103705E-2</v>
      </c>
      <c r="K39">
        <f t="shared" si="5"/>
        <v>2.9863999829103705E-2</v>
      </c>
      <c r="O39">
        <f t="shared" ca="1" si="3"/>
        <v>3.0205595447115773E-2</v>
      </c>
      <c r="Q39" s="2">
        <f t="shared" si="4"/>
        <v>43235.578499999829</v>
      </c>
    </row>
    <row r="40" spans="1:17" x14ac:dyDescent="0.2">
      <c r="A40" s="44" t="s">
        <v>2</v>
      </c>
      <c r="B40" s="49" t="s">
        <v>53</v>
      </c>
      <c r="C40" s="44">
        <v>58254.078999999911</v>
      </c>
      <c r="D40" s="44" t="s">
        <v>22</v>
      </c>
      <c r="E40">
        <f t="shared" si="1"/>
        <v>7252.0502242922403</v>
      </c>
      <c r="F40">
        <f t="shared" si="0"/>
        <v>7252</v>
      </c>
      <c r="G40">
        <f t="shared" si="2"/>
        <v>3.0363999911060091E-2</v>
      </c>
      <c r="K40">
        <f t="shared" si="5"/>
        <v>3.0363999911060091E-2</v>
      </c>
      <c r="O40">
        <f t="shared" ca="1" si="3"/>
        <v>3.0205595447115773E-2</v>
      </c>
      <c r="Q40" s="2">
        <f t="shared" si="4"/>
        <v>43235.578999999911</v>
      </c>
    </row>
    <row r="41" spans="1:17" x14ac:dyDescent="0.2">
      <c r="A41" s="44" t="s">
        <v>2</v>
      </c>
      <c r="B41" s="49" t="s">
        <v>53</v>
      </c>
      <c r="C41" s="44">
        <v>58254.079599999823</v>
      </c>
      <c r="D41" s="44" t="s">
        <v>22</v>
      </c>
      <c r="E41">
        <f t="shared" si="1"/>
        <v>7252.0512167362858</v>
      </c>
      <c r="F41">
        <f t="shared" si="0"/>
        <v>7252</v>
      </c>
      <c r="G41">
        <f t="shared" si="2"/>
        <v>3.096399982314324E-2</v>
      </c>
      <c r="K41">
        <f t="shared" si="5"/>
        <v>3.096399982314324E-2</v>
      </c>
      <c r="O41">
        <f t="shared" ca="1" si="3"/>
        <v>3.0205595447115773E-2</v>
      </c>
      <c r="Q41" s="2">
        <f t="shared" si="4"/>
        <v>43235.579599999823</v>
      </c>
    </row>
    <row r="42" spans="1:17" x14ac:dyDescent="0.2">
      <c r="A42" s="50" t="s">
        <v>55</v>
      </c>
      <c r="B42" s="51" t="s">
        <v>53</v>
      </c>
      <c r="C42" s="52">
        <v>59222.299999999814</v>
      </c>
      <c r="D42" s="50" t="s">
        <v>57</v>
      </c>
      <c r="E42">
        <f t="shared" ref="E42:E46" si="6">+(C42-C$7)/C$8</f>
        <v>8853.5590702779737</v>
      </c>
      <c r="F42">
        <f t="shared" ref="F42:F46" si="7">ROUND(2*E42,0)/2</f>
        <v>8853.5</v>
      </c>
      <c r="G42">
        <f t="shared" ref="G42:G46" si="8">+C42-(C$7+F42*C$8)</f>
        <v>3.5711999815248419E-2</v>
      </c>
      <c r="K42">
        <f t="shared" ref="K42:K46" si="9">+G42</f>
        <v>3.5711999815248419E-2</v>
      </c>
      <c r="O42">
        <f t="shared" ref="O42:O46" ca="1" si="10">+C$11+C$12*$F42</f>
        <v>3.8428311126326858E-2</v>
      </c>
      <c r="Q42" s="2">
        <f t="shared" ref="Q42:Q46" si="11">+C42-15018.5</f>
        <v>44203.799999999814</v>
      </c>
    </row>
    <row r="43" spans="1:17" x14ac:dyDescent="0.2">
      <c r="A43" s="50" t="s">
        <v>55</v>
      </c>
      <c r="B43" s="51" t="s">
        <v>53</v>
      </c>
      <c r="C43" s="52">
        <v>59222.30299999984</v>
      </c>
      <c r="D43" s="50" t="s">
        <v>58</v>
      </c>
      <c r="E43">
        <f t="shared" si="6"/>
        <v>8853.5640324989745</v>
      </c>
      <c r="F43">
        <f t="shared" si="7"/>
        <v>8853.5</v>
      </c>
      <c r="G43">
        <f t="shared" si="8"/>
        <v>3.8711999841325451E-2</v>
      </c>
      <c r="K43">
        <f t="shared" si="9"/>
        <v>3.8711999841325451E-2</v>
      </c>
      <c r="O43">
        <f t="shared" ca="1" si="10"/>
        <v>3.8428311126326858E-2</v>
      </c>
      <c r="Q43" s="2">
        <f t="shared" si="11"/>
        <v>44203.80299999984</v>
      </c>
    </row>
    <row r="44" spans="1:17" x14ac:dyDescent="0.2">
      <c r="A44" s="50" t="s">
        <v>55</v>
      </c>
      <c r="B44" s="51" t="s">
        <v>53</v>
      </c>
      <c r="C44" s="52">
        <v>59222.30299999984</v>
      </c>
      <c r="D44" s="50" t="s">
        <v>59</v>
      </c>
      <c r="E44">
        <f t="shared" si="6"/>
        <v>8853.5640324989745</v>
      </c>
      <c r="F44">
        <f t="shared" si="7"/>
        <v>8853.5</v>
      </c>
      <c r="G44">
        <f t="shared" si="8"/>
        <v>3.8711999841325451E-2</v>
      </c>
      <c r="K44">
        <f t="shared" si="9"/>
        <v>3.8711999841325451E-2</v>
      </c>
      <c r="O44">
        <f t="shared" ca="1" si="10"/>
        <v>3.8428311126326858E-2</v>
      </c>
      <c r="Q44" s="2">
        <f t="shared" si="11"/>
        <v>44203.80299999984</v>
      </c>
    </row>
    <row r="45" spans="1:17" x14ac:dyDescent="0.2">
      <c r="A45" s="50" t="s">
        <v>55</v>
      </c>
      <c r="B45" s="51" t="s">
        <v>53</v>
      </c>
      <c r="C45" s="52">
        <v>59235.305000000168</v>
      </c>
      <c r="D45" s="50" t="s">
        <v>59</v>
      </c>
      <c r="E45">
        <f t="shared" si="6"/>
        <v>8875.070298130513</v>
      </c>
      <c r="F45">
        <f t="shared" si="7"/>
        <v>8875</v>
      </c>
      <c r="G45">
        <f t="shared" si="8"/>
        <v>4.2500000170548446E-2</v>
      </c>
      <c r="K45">
        <f t="shared" si="9"/>
        <v>4.2500000170548446E-2</v>
      </c>
      <c r="O45">
        <f t="shared" ca="1" si="10"/>
        <v>3.8538700378342505E-2</v>
      </c>
      <c r="Q45" s="2">
        <f t="shared" si="11"/>
        <v>44216.805000000168</v>
      </c>
    </row>
    <row r="46" spans="1:17" x14ac:dyDescent="0.2">
      <c r="A46" s="50" t="s">
        <v>56</v>
      </c>
      <c r="B46" s="51" t="s">
        <v>53</v>
      </c>
      <c r="C46" s="52">
        <v>59354.407000000123</v>
      </c>
      <c r="D46" s="50">
        <v>8.9999999999999993E-3</v>
      </c>
      <c r="E46">
        <f t="shared" si="6"/>
        <v>9072.0737783014047</v>
      </c>
      <c r="F46">
        <f t="shared" si="7"/>
        <v>9072</v>
      </c>
      <c r="G46">
        <f t="shared" si="8"/>
        <v>4.4604000126128085E-2</v>
      </c>
      <c r="K46">
        <f t="shared" si="9"/>
        <v>4.4604000126128085E-2</v>
      </c>
      <c r="O46">
        <f t="shared" ca="1" si="10"/>
        <v>3.9550173989834597E-2</v>
      </c>
      <c r="Q46" s="2">
        <f t="shared" si="11"/>
        <v>44335.907000000123</v>
      </c>
    </row>
    <row r="47" spans="1:17" x14ac:dyDescent="0.2">
      <c r="A47" s="53" t="s">
        <v>60</v>
      </c>
      <c r="B47" s="53" t="s">
        <v>50</v>
      </c>
      <c r="C47" s="54">
        <v>60061.453999999911</v>
      </c>
      <c r="D47" s="50">
        <v>6.0000000000000001E-3</v>
      </c>
      <c r="E47">
        <f t="shared" ref="E47" si="12">+(C47-C$7)/C$8</f>
        <v>10241.581592144988</v>
      </c>
      <c r="F47">
        <f t="shared" ref="F47" si="13">ROUND(2*E47,0)/2</f>
        <v>10241.5</v>
      </c>
      <c r="G47">
        <f t="shared" ref="G47" si="14">+C47-(C$7+F47*C$8)</f>
        <v>4.932799991365755E-2</v>
      </c>
      <c r="K47">
        <f t="shared" ref="K47" si="15">+G47</f>
        <v>4.932799991365755E-2</v>
      </c>
      <c r="O47">
        <f t="shared" ref="O47" ca="1" si="16">+C$11+C$12*$F47</f>
        <v>4.5554835861103635E-2</v>
      </c>
      <c r="Q47" s="2">
        <f t="shared" ref="Q47" si="17">+C47-15018.5</f>
        <v>45042.953999999911</v>
      </c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7" type="noConversion"/>
  <hyperlinks>
    <hyperlink ref="H62071" r:id="rId1" display="http://vsolj.cetus-net.org/bulletin.html" xr:uid="{00000000-0004-0000-0000-000000000000}"/>
    <hyperlink ref="H62064" r:id="rId2" display="https://www.aavso.org/ejaavso" xr:uid="{00000000-0004-0000-0000-000001000000}"/>
    <hyperlink ref="I62071" r:id="rId3" display="http://vsolj.cetus-net.org/bulletin.html" xr:uid="{00000000-0004-0000-0000-000002000000}"/>
    <hyperlink ref="AQ55714" r:id="rId4" display="http://cdsbib.u-strasbg.fr/cgi-bin/cdsbib?1990RMxAA..21..381G" xr:uid="{00000000-0004-0000-0000-000003000000}"/>
    <hyperlink ref="H62068" r:id="rId5" display="https://www.aavso.org/ejaavso" xr:uid="{00000000-0004-0000-0000-000004000000}"/>
    <hyperlink ref="AP3078" r:id="rId6" display="http://cdsbib.u-strasbg.fr/cgi-bin/cdsbib?1990RMxAA..21..381G" xr:uid="{00000000-0004-0000-0000-000005000000}"/>
    <hyperlink ref="AP3081" r:id="rId7" display="http://cdsbib.u-strasbg.fr/cgi-bin/cdsbib?1990RMxAA..21..381G" xr:uid="{00000000-0004-0000-0000-000006000000}"/>
    <hyperlink ref="AP3079" r:id="rId8" display="http://cdsbib.u-strasbg.fr/cgi-bin/cdsbib?1990RMxAA..21..381G" xr:uid="{00000000-0004-0000-0000-000007000000}"/>
    <hyperlink ref="AP3063" r:id="rId9" display="http://cdsbib.u-strasbg.fr/cgi-bin/cdsbib?1990RMxAA..21..381G" xr:uid="{00000000-0004-0000-0000-000008000000}"/>
    <hyperlink ref="AQ3292" r:id="rId10" display="http://cdsbib.u-strasbg.fr/cgi-bin/cdsbib?1990RMxAA..21..381G" xr:uid="{00000000-0004-0000-0000-000009000000}"/>
    <hyperlink ref="AQ3296" r:id="rId11" display="http://cdsbib.u-strasbg.fr/cgi-bin/cdsbib?1990RMxAA..21..381G" xr:uid="{00000000-0004-0000-0000-00000A000000}"/>
    <hyperlink ref="AQ62984" r:id="rId12" display="http://cdsbib.u-strasbg.fr/cgi-bin/cdsbib?1990RMxAA..21..381G" xr:uid="{00000000-0004-0000-0000-00000B000000}"/>
    <hyperlink ref="I184" r:id="rId13" display="http://vsolj.cetus-net.org/bulletin.html" xr:uid="{00000000-0004-0000-0000-00000C000000}"/>
    <hyperlink ref="H184" r:id="rId14" display="http://vsolj.cetus-net.org/bulletin.html" xr:uid="{00000000-0004-0000-0000-00000D000000}"/>
    <hyperlink ref="AQ63645" r:id="rId15" display="http://cdsbib.u-strasbg.fr/cgi-bin/cdsbib?1990RMxAA..21..381G" xr:uid="{00000000-0004-0000-0000-00000E000000}"/>
    <hyperlink ref="AQ63644" r:id="rId16" display="http://cdsbib.u-strasbg.fr/cgi-bin/cdsbib?1990RMxAA..21..381G" xr:uid="{00000000-0004-0000-0000-00000F000000}"/>
    <hyperlink ref="AP1354" r:id="rId17" display="http://cdsbib.u-strasbg.fr/cgi-bin/cdsbib?1990RMxAA..21..381G" xr:uid="{00000000-0004-0000-0000-000010000000}"/>
    <hyperlink ref="AP1372" r:id="rId18" display="http://cdsbib.u-strasbg.fr/cgi-bin/cdsbib?1990RMxAA..21..381G" xr:uid="{00000000-0004-0000-0000-000011000000}"/>
    <hyperlink ref="AP1373" r:id="rId19" display="http://cdsbib.u-strasbg.fr/cgi-bin/cdsbib?1990RMxAA..21..381G" xr:uid="{00000000-0004-0000-0000-000012000000}"/>
    <hyperlink ref="AP1369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2023-08-18T07:23:36Z</dcterms:modified>
</cp:coreProperties>
</file>