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786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<sst xmlns="http://schemas.openxmlformats.org/spreadsheetml/2006/main" count="64" uniqueCount="54">
  <si>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</si>
  <si>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</si>
  <si>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</si>
  <si>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</si>
  <si>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</si>
  <si>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</si>
  <si>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</si>
  <si>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</si>
  <si>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</si>
  <si>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</si>
  <si>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</si>
  <si>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</si>
  <si>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</si>
  <si>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</si>
  <si>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</si>
  <si>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</si>
  <si>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</si>
  <si>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</si>
  <si>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</si>
  <si>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</si>
  <si>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</si>
  <si>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</si>
  <si>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</si>
  <si>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</si>
  <si>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</si>
  <si>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</si>
  <si>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</si>
  <si>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</si>
  <si>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</si>
  <si>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</si>
  <si>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</si>
  <si>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</si>
  <si>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</si>
  <si>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</si>
  <si>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</si>
  <si>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</si>
  <si>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</si>
  <si>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</si>
  <si>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</si>
  <si>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</si>
  <si>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</si>
  <si>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</si>
  <si>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</si>
  <si>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GSC 0274-0437</t>
  </si>
  <si>
    <t>ESD</t>
  </si>
  <si>
    <t>Constell:</t>
  </si>
  <si>
    <t>Vir</t>
  </si>
  <si>
    <t>not avail.</t>
  </si>
  <si>
    <t>VSX</t>
  </si>
  <si>
    <t>IBVS 5945</t>
  </si>
  <si>
    <t>I</t>
  </si>
  <si>
    <t>IBVS 5992</t>
  </si>
  <si>
    <t>IBVS 6029</t>
  </si>
  <si>
    <t>G0274-0437_Vir.xls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</si>
</sst>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0274-0437 -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53934419"/>
        <c:axId val="15647724"/>
      </c:scatterChart>
      <c:val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crossBetween val="midCat"/>
        <c:dispUnits/>
      </c:valAx>
      <c:valAx>
        <c:axId val="1564772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0274-0437 -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0.0002</c:v>
                  </c:pt>
                  <c:pt idx="4">
                    <c:v>0.0008</c:v>
                  </c:pt>
                  <c:pt idx="5">
                    <c:v>0.0006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0.0002</c:v>
                  </c:pt>
                  <c:pt idx="4">
                    <c:v>0.0008</c:v>
                  </c:pt>
                  <c:pt idx="5">
                    <c:v>0.0006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6611789"/>
        <c:axId val="59506102"/>
      </c:scatterChart>
      <c:val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crossBetween val="midCat"/>
        <c:dispUnits/>
      </c:valAx>
      <c:valAx>
        <c:axId val="59506102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3125"/>
          <c:w val="0.3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0274-0437 -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65792871"/>
        <c:axId val="55264928"/>
      </c:scatterChart>
      <c:val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crossBetween val="midCat"/>
        <c:dispUnits/>
      </c:val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0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005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874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011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281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F1" t="s">
        <v>53</v>
      </c>
    </row>
    <row r="2" spans="1:4" ht="12.75">
      <c r="A2" t="s">
        <v>17</v>
      </c>
      <c r="B2" t="s">
        <v>44</v>
      </c>
      <c r="C2" s="36" t="s">
        <v>45</v>
      </c>
      <c r="D2" s="13" t="s">
        <v>46</v>
      </c>
    </row>
    <row r="3" ht="13.5" thickBot="1"/>
    <row r="4" spans="1:4" ht="14.25" thickBot="1" thickTop="1">
      <c r="A4" s="6" t="s">
        <v>0</v>
      </c>
      <c r="C4" s="37" t="s">
        <v>47</v>
      </c>
      <c r="D4" s="38" t="s">
        <v>47</v>
      </c>
    </row>
    <row r="5" spans="1:4" ht="13.5" thickTop="1">
      <c r="A5" s="29" t="s">
        <v>35</v>
      </c>
      <c r="B5" s="23"/>
      <c r="C5" s="30">
        <v>-9.5</v>
      </c>
      <c r="D5" s="23" t="s">
        <v>36</v>
      </c>
    </row>
    <row r="6" ht="12.75">
      <c r="A6" s="6" t="s">
        <v>1</v>
      </c>
    </row>
    <row r="7" spans="1:4" ht="12.75">
      <c r="A7" t="s">
        <v>2</v>
      </c>
      <c r="C7" s="14">
        <v>53899.549</v>
      </c>
      <c r="D7" s="39" t="s">
        <v>48</v>
      </c>
    </row>
    <row r="8" spans="1:4" ht="12.75">
      <c r="A8" t="s">
        <v>3</v>
      </c>
      <c r="C8" s="14">
        <v>1.089158</v>
      </c>
      <c r="D8" s="39" t="s">
        <v>48</v>
      </c>
    </row>
    <row r="9" spans="1:4" ht="12.75">
      <c r="A9" s="21" t="s">
        <v>30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19</v>
      </c>
      <c r="D10" s="5" t="s">
        <v>20</v>
      </c>
    </row>
    <row r="11" spans="1:6" ht="12.75">
      <c r="A11" s="23" t="s">
        <v>14</v>
      </c>
      <c r="B11" s="23"/>
      <c r="C11" s="24">
        <f ca="1">INTERCEPT(INDIRECT(C14):R$935,INDIRECT(C13):$F$935)</f>
        <v>-3.9846979449795206E-05</v>
      </c>
      <c r="D11" s="24">
        <f ca="1">INTERCEPT(INDIRECT(D14):S$935,INDIRECT(D13):$F$935)</f>
        <v>0.00503056787641022</v>
      </c>
      <c r="E11" s="21" t="s">
        <v>38</v>
      </c>
      <c r="F11">
        <v>1</v>
      </c>
    </row>
    <row r="12" spans="1:6" ht="12.75">
      <c r="A12" s="23" t="s">
        <v>15</v>
      </c>
      <c r="B12" s="23"/>
      <c r="C12" s="24">
        <f ca="1">SLOPE(INDIRECT(C14):R$935,INDIRECT(C13):$F$935)</f>
        <v>6.99291425752404E-06</v>
      </c>
      <c r="D12" s="24">
        <f ca="1">SLOPE(INDIRECT(D14):S$935,INDIRECT(D13):$F$935)</f>
        <v>6.779634141059239E-06</v>
      </c>
      <c r="E12" s="21" t="s">
        <v>39</v>
      </c>
      <c r="F12" s="31">
        <f ca="1">NOW()+15018.5+$C$5/24</f>
        <v>59907.82411921296</v>
      </c>
    </row>
    <row r="13" spans="1:6" ht="12.75">
      <c r="A13" s="21" t="s">
        <v>31</v>
      </c>
      <c r="B13" s="21"/>
      <c r="C13" s="22" t="str">
        <f>"F"&amp;C9</f>
        <v>F21</v>
      </c>
      <c r="D13" s="22" t="str">
        <f>"F"&amp;D9</f>
        <v>F21</v>
      </c>
      <c r="E13" s="21" t="s">
        <v>40</v>
      </c>
      <c r="F13" s="31">
        <f>ROUND(2*(F12-$C$7)/$C$8,0)/2+F11</f>
        <v>5517.5</v>
      </c>
    </row>
    <row r="14" spans="1:6" ht="12.75">
      <c r="A14" s="21" t="s">
        <v>32</v>
      </c>
      <c r="B14" s="21"/>
      <c r="C14" s="22" t="str">
        <f>"R"&amp;C9</f>
        <v>R21</v>
      </c>
      <c r="D14" s="22" t="str">
        <f>"S"&amp;D9</f>
        <v>S21</v>
      </c>
      <c r="E14" s="21" t="s">
        <v>41</v>
      </c>
      <c r="F14" s="32">
        <f>ROUND(2*(F12-$C$15)/$C$16,0)/2+F11</f>
        <v>3553.5</v>
      </c>
    </row>
    <row r="15" spans="1:6" ht="12.75">
      <c r="A15" s="25" t="s">
        <v>16</v>
      </c>
      <c r="B15" s="23"/>
      <c r="C15" s="26">
        <f>($C7+C11)+($C8+C12)*INT(MAX($F21:$F3533))</f>
        <v>56038.669006236625</v>
      </c>
      <c r="D15" s="26">
        <f>($C7+D11)+($C8+D12)*INT(MAX($F21:$F3533))</f>
        <v>56038.67365776932</v>
      </c>
      <c r="E15" s="21" t="s">
        <v>42</v>
      </c>
      <c r="F15" s="33">
        <f>+$C$15+$C$16*F14-15018.5-$C$5/24</f>
        <v>44890.912641890776</v>
      </c>
    </row>
    <row r="16" spans="1:6" ht="12.75">
      <c r="A16" s="27" t="s">
        <v>4</v>
      </c>
      <c r="B16" s="23"/>
      <c r="C16" s="28">
        <f>+$C8+C12</f>
        <v>1.0891649929142575</v>
      </c>
      <c r="D16" s="24">
        <f>+$C8+D12</f>
        <v>1.089164779634141</v>
      </c>
      <c r="E16" s="34"/>
      <c r="F16" s="34" t="s">
        <v>37</v>
      </c>
    </row>
    <row r="17" spans="1:3" ht="13.5" thickBot="1">
      <c r="A17" s="20" t="s">
        <v>29</v>
      </c>
      <c r="C17">
        <f>COUNT(C21:C1247)</f>
        <v>6</v>
      </c>
    </row>
    <row r="18" spans="1:5" ht="14.25" thickBot="1" thickTop="1">
      <c r="A18" s="6" t="s">
        <v>22</v>
      </c>
      <c r="C18" s="3">
        <f>+C15</f>
        <v>56038.669006236625</v>
      </c>
      <c r="D18" s="4">
        <f>+C16</f>
        <v>1.0891649929142575</v>
      </c>
      <c r="E18" s="35">
        <f>R19</f>
        <v>3</v>
      </c>
    </row>
    <row r="19" spans="1:19" ht="14.25" thickBot="1" thickTop="1">
      <c r="A19" s="6" t="s">
        <v>23</v>
      </c>
      <c r="C19" s="3">
        <f>+D15</f>
        <v>56038.67365776932</v>
      </c>
      <c r="D19" s="4">
        <f>+D16</f>
        <v>1.089164779634141</v>
      </c>
      <c r="E19" s="35">
        <f>S19</f>
        <v>3</v>
      </c>
      <c r="R19">
        <f>COUNT(R21:R322)</f>
        <v>3</v>
      </c>
      <c r="S19">
        <f>COUNT(S21:S322)</f>
        <v>3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33</v>
      </c>
      <c r="J20" s="8" t="s">
        <v>34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t="str">
        <f>D7</f>
        <v>VSX</v>
      </c>
      <c r="C21" s="14">
        <f>C$7</f>
        <v>53899.549</v>
      </c>
      <c r="D21" s="14" t="s">
        <v>28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 aca="true" t="shared" si="3" ref="H21:H26">+G21</f>
        <v>0</v>
      </c>
      <c r="O21">
        <f aca="true" t="shared" si="4" ref="O21:P26">+C$11+C$12*$F21</f>
        <v>-3.9846979449795206E-05</v>
      </c>
      <c r="P21">
        <f t="shared" si="4"/>
        <v>0.00503056787641022</v>
      </c>
      <c r="Q21" s="2">
        <f aca="true" t="shared" si="5" ref="Q21:Q26">+C21-15018.5</f>
        <v>38881.049</v>
      </c>
      <c r="R21">
        <f>G21</f>
        <v>0</v>
      </c>
    </row>
    <row r="22" spans="1:19" ht="12.75">
      <c r="A22" s="40" t="s">
        <v>49</v>
      </c>
      <c r="B22" s="41" t="s">
        <v>50</v>
      </c>
      <c r="C22" s="40">
        <v>55277.892</v>
      </c>
      <c r="D22" s="40">
        <v>0.0005</v>
      </c>
      <c r="E22">
        <f t="shared" si="0"/>
        <v>1265.5124417210366</v>
      </c>
      <c r="F22" s="32">
        <f t="shared" si="1"/>
        <v>1265.5</v>
      </c>
      <c r="G22">
        <f t="shared" si="2"/>
        <v>0.013551000003644731</v>
      </c>
      <c r="H22">
        <f t="shared" si="3"/>
        <v>0.013551000003644731</v>
      </c>
      <c r="O22">
        <f t="shared" si="4"/>
        <v>0.008809686013446878</v>
      </c>
      <c r="P22">
        <f t="shared" si="4"/>
        <v>0.013610194881920687</v>
      </c>
      <c r="Q22" s="2">
        <f t="shared" si="5"/>
        <v>40259.392</v>
      </c>
      <c r="S22">
        <f>G22</f>
        <v>0.013551000003644731</v>
      </c>
    </row>
    <row r="23" spans="1:19" ht="12.75">
      <c r="A23" s="40" t="s">
        <v>51</v>
      </c>
      <c r="B23" s="41" t="s">
        <v>50</v>
      </c>
      <c r="C23" s="40">
        <v>55607.9091</v>
      </c>
      <c r="D23" s="40">
        <v>0.0007</v>
      </c>
      <c r="E23">
        <f t="shared" si="0"/>
        <v>1568.5144855016424</v>
      </c>
      <c r="F23" s="32">
        <f t="shared" si="1"/>
        <v>1568.5</v>
      </c>
      <c r="G23">
        <f t="shared" si="2"/>
        <v>0.01577700000052573</v>
      </c>
      <c r="H23">
        <f t="shared" si="3"/>
        <v>0.01577700000052573</v>
      </c>
      <c r="O23">
        <f t="shared" si="4"/>
        <v>0.010928539033476662</v>
      </c>
      <c r="P23">
        <f t="shared" si="4"/>
        <v>0.015664424026661634</v>
      </c>
      <c r="Q23" s="2">
        <f t="shared" si="5"/>
        <v>40589.4091</v>
      </c>
      <c r="S23">
        <f>G23</f>
        <v>0.01577700000052573</v>
      </c>
    </row>
    <row r="24" spans="1:18" ht="12.75">
      <c r="A24" s="40" t="s">
        <v>51</v>
      </c>
      <c r="B24" s="41" t="s">
        <v>50</v>
      </c>
      <c r="C24" s="40">
        <v>55673.7985</v>
      </c>
      <c r="D24" s="40">
        <v>0.0002</v>
      </c>
      <c r="E24">
        <f t="shared" si="0"/>
        <v>1629.0102078853554</v>
      </c>
      <c r="F24">
        <f t="shared" si="1"/>
        <v>1629</v>
      </c>
      <c r="G24">
        <f t="shared" si="2"/>
        <v>0.01111799999489449</v>
      </c>
      <c r="H24">
        <f t="shared" si="3"/>
        <v>0.01111799999489449</v>
      </c>
      <c r="O24">
        <f t="shared" si="4"/>
        <v>0.011351610346056865</v>
      </c>
      <c r="P24">
        <f t="shared" si="4"/>
        <v>0.01607459189219572</v>
      </c>
      <c r="Q24" s="2">
        <f t="shared" si="5"/>
        <v>40655.2985</v>
      </c>
      <c r="R24">
        <f>G24</f>
        <v>0.01111799999489449</v>
      </c>
    </row>
    <row r="25" spans="1:19" ht="12.75">
      <c r="A25" s="42" t="s">
        <v>52</v>
      </c>
      <c r="B25" s="43" t="s">
        <v>50</v>
      </c>
      <c r="C25" s="42">
        <v>55973.8683</v>
      </c>
      <c r="D25" s="42">
        <v>0.0008</v>
      </c>
      <c r="E25">
        <f t="shared" si="0"/>
        <v>1904.5164246142458</v>
      </c>
      <c r="F25" s="32">
        <f t="shared" si="1"/>
        <v>1904.5</v>
      </c>
      <c r="G25">
        <f t="shared" si="2"/>
        <v>0.017889000002469402</v>
      </c>
      <c r="H25">
        <f t="shared" si="3"/>
        <v>0.017889000002469402</v>
      </c>
      <c r="O25">
        <f t="shared" si="4"/>
        <v>0.013278158224004738</v>
      </c>
      <c r="P25">
        <f t="shared" si="4"/>
        <v>0.01794238109805754</v>
      </c>
      <c r="Q25" s="2">
        <f t="shared" si="5"/>
        <v>40955.3683</v>
      </c>
      <c r="S25">
        <f>G25</f>
        <v>0.017889000002469402</v>
      </c>
    </row>
    <row r="26" spans="1:18" ht="12.75">
      <c r="A26" s="42" t="s">
        <v>52</v>
      </c>
      <c r="B26" s="43" t="s">
        <v>50</v>
      </c>
      <c r="C26" s="42">
        <v>56038.6692</v>
      </c>
      <c r="D26" s="42">
        <v>0.0006</v>
      </c>
      <c r="E26">
        <f t="shared" si="0"/>
        <v>1964.01275113436</v>
      </c>
      <c r="F26">
        <f t="shared" si="1"/>
        <v>1964</v>
      </c>
      <c r="G26">
        <f t="shared" si="2"/>
        <v>0.013887999994040001</v>
      </c>
      <c r="H26">
        <f t="shared" si="3"/>
        <v>0.013887999994040001</v>
      </c>
      <c r="O26">
        <f t="shared" si="4"/>
        <v>0.013694236622327419</v>
      </c>
      <c r="P26">
        <f t="shared" si="4"/>
        <v>0.018345769329450565</v>
      </c>
      <c r="Q26" s="2">
        <f t="shared" si="5"/>
        <v>41020.1692</v>
      </c>
      <c r="R26">
        <f>G26</f>
        <v>0.013887999994040001</v>
      </c>
    </row>
    <row r="27" spans="1:17" ht="12.75">
      <c r="A27" s="10"/>
      <c r="B27" s="10"/>
      <c r="C27" s="11"/>
      <c r="D27" s="11"/>
      <c r="Q27" s="2"/>
    </row>
    <row r="28" spans="1:17" ht="12.75">
      <c r="A28" s="10"/>
      <c r="B28" s="10"/>
      <c r="C28" s="11"/>
      <c r="D28" s="11"/>
      <c r="Q28" s="2"/>
    </row>
    <row r="29" spans="1:17" ht="12.75">
      <c r="A29" s="15"/>
      <c r="B29" s="16"/>
      <c r="C29" s="17"/>
      <c r="D29" s="17"/>
      <c r="Q29" s="2"/>
    </row>
    <row r="30" spans="1:17" ht="12.75">
      <c r="A30" s="12"/>
      <c r="B30" s="13"/>
      <c r="C30" s="11"/>
      <c r="D30" s="14"/>
      <c r="Q30" s="2"/>
    </row>
    <row r="31" spans="1:17" ht="12.75">
      <c r="A31" s="15"/>
      <c r="B31" s="18"/>
      <c r="C31" s="11"/>
      <c r="D31" s="11"/>
      <c r="Q31" s="2"/>
    </row>
    <row r="32" spans="1:17" ht="12.75">
      <c r="A32" s="15"/>
      <c r="B32" s="18"/>
      <c r="C32" s="11"/>
      <c r="D32" s="11"/>
      <c r="Q32" s="2"/>
    </row>
    <row r="33" spans="1:17" ht="12.75">
      <c r="A33" s="19"/>
      <c r="B33" s="13"/>
      <c r="C33" s="11"/>
      <c r="D33" s="14"/>
      <c r="Q33" s="2"/>
    </row>
    <row r="34" spans="1:17" ht="12.75">
      <c r="A34" s="19"/>
      <c r="B34" s="13"/>
      <c r="C34" s="11"/>
      <c r="D34" s="14"/>
      <c r="Q34" s="2"/>
    </row>
    <row r="35" spans="1:17" ht="12.75">
      <c r="A35" s="19"/>
      <c r="B35" s="13"/>
      <c r="C35" s="11"/>
      <c r="D35" s="14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2022-11-24T06:46:43Z</dcterms:modified>
  <cp:category/>
  <cp:version/>
  <cp:contentType/>
  <cp:contentStatus/>
</cp:coreProperties>
</file>