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<sst xmlns="http://schemas.openxmlformats.org/spreadsheetml/2006/main" count="55" uniqueCount="52">
  <si>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</si>
  <si>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</si>
  <si>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</si>
  <si>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</si>
  <si>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</si>
  <si>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</si>
  <si>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</si>
  <si>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</si>
  <si>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</si>
  <si>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</si>
  <si>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</si>
  <si>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</si>
  <si>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</si>
  <si>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</si>
  <si>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</si>
  <si>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</si>
  <si>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</si>
  <si>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</si>
  <si>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</si>
  <si>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</si>
  <si>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</si>
  <si>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</si>
  <si>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</si>
  <si>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</si>
  <si>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</si>
  <si>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</si>
  <si>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</si>
  <si>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</si>
  <si>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</si>
  <si>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</si>
  <si>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</si>
  <si>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</si>
  <si>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</si>
  <si>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</si>
  <si>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</si>
  <si>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</si>
  <si>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</si>
  <si>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</si>
  <si>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</si>
  <si>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</si>
  <si>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</si>
  <si>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G0289-0144</t>
  </si>
  <si>
    <t>Vir</t>
  </si>
  <si>
    <t>G0289-0144_Vir.xls</t>
  </si>
  <si>
    <t>EW</t>
  </si>
  <si>
    <t>VSX</t>
  </si>
  <si>
    <t>OEJV 0130</t>
  </si>
  <si>
    <t>I</t>
  </si>
  <si>
    <t>OEJV</t>
  </si>
  <si>
    <t>Nelson</t>
  </si>
  <si>
    <t>IBVS 6164</t>
  </si>
  <si>
    <t>V0623 Vul / GSC 0289-0144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</si>
</sst>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2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V0623 Vul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9099996"/>
        <c:axId val="14791101"/>
      </c:scatterChart>
      <c:valAx>
        <c:axId val="909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101"/>
        <c:crosses val="autoZero"/>
        <c:crossBetween val="midCat"/>
        <c:dispUnits/>
      </c:valAx>
      <c:valAx>
        <c:axId val="14791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999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3375"/>
          <c:w val="0.779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51</v>
      </c>
      <c r="E1" t="s">
        <v>43</v>
      </c>
    </row>
    <row r="2" spans="1:6" ht="12.75">
      <c r="A2" t="s">
        <v>23</v>
      </c>
      <c r="B2" t="s">
        <v>44</v>
      </c>
      <c r="C2" s="31" t="s">
        <v>40</v>
      </c>
      <c r="D2" s="3" t="s">
        <v>42</v>
      </c>
      <c r="E2" s="32" t="s">
        <v>41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39</v>
      </c>
      <c r="D4" s="29" t="s">
        <v>39</v>
      </c>
    </row>
    <row r="6" ht="12.75">
      <c r="A6" s="5" t="s">
        <v>1</v>
      </c>
    </row>
    <row r="7" spans="1:4" ht="12.75">
      <c r="A7" t="s">
        <v>2</v>
      </c>
      <c r="C7" s="8">
        <v>51947.872</v>
      </c>
      <c r="D7" s="30" t="s">
        <v>45</v>
      </c>
    </row>
    <row r="8" spans="1:4" ht="12.75">
      <c r="A8" t="s">
        <v>3</v>
      </c>
      <c r="C8" s="8">
        <v>0.260593</v>
      </c>
      <c r="D8" s="30" t="s">
        <v>45</v>
      </c>
    </row>
    <row r="9" spans="1:5" ht="12.75">
      <c r="A9" s="9" t="s">
        <v>29</v>
      </c>
      <c r="B9" s="10"/>
      <c r="C9" s="11">
        <v>-9.5</v>
      </c>
      <c r="D9" s="10" t="s">
        <v>30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2.306289599325259E-05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9.586443788423438E-07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36</v>
      </c>
      <c r="E13" s="11">
        <v>1</v>
      </c>
    </row>
    <row r="14" spans="1:5" ht="12.75">
      <c r="A14" s="10"/>
      <c r="B14" s="10"/>
      <c r="C14" s="10"/>
      <c r="D14" s="14" t="s">
        <v>31</v>
      </c>
      <c r="E14" s="15">
        <f ca="1">NOW()+15018.5+$C$9/24</f>
        <v>59907.82546006944</v>
      </c>
    </row>
    <row r="15" spans="1:5" ht="12.75">
      <c r="A15" s="12" t="s">
        <v>17</v>
      </c>
      <c r="B15" s="10"/>
      <c r="C15" s="13">
        <f>(C7+C11)+(C8+C12)*INT(MAX(F21:F3533))</f>
        <v>57131.60704841688</v>
      </c>
      <c r="D15" s="14" t="s">
        <v>37</v>
      </c>
      <c r="E15" s="15">
        <f>ROUND(2*(E14-$C$7)/$C$8,0)/2+E13</f>
        <v>30546.5</v>
      </c>
    </row>
    <row r="16" spans="1:5" ht="12.75">
      <c r="A16" s="16" t="s">
        <v>4</v>
      </c>
      <c r="B16" s="10"/>
      <c r="C16" s="17">
        <f>+C8+C12</f>
        <v>0.26059395864437884</v>
      </c>
      <c r="D16" s="14" t="s">
        <v>38</v>
      </c>
      <c r="E16" s="24">
        <f>ROUND(2*(E14-$C$15)/$C$16,0)/2+E13</f>
        <v>10654.5</v>
      </c>
    </row>
    <row r="17" spans="1:5" ht="13.5" thickBot="1">
      <c r="A17" s="14" t="s">
        <v>28</v>
      </c>
      <c r="B17" s="10"/>
      <c r="C17" s="10">
        <f>COUNT(C21:C2191)</f>
        <v>3</v>
      </c>
      <c r="D17" s="14" t="s">
        <v>32</v>
      </c>
      <c r="E17" s="18">
        <f>+$C$15+$C$16*E16-15018.5-$C$9/24</f>
        <v>44890.00121412675</v>
      </c>
    </row>
    <row r="18" spans="1:5" ht="14.25" thickBot="1" thickTop="1">
      <c r="A18" s="16" t="s">
        <v>5</v>
      </c>
      <c r="B18" s="10"/>
      <c r="C18" s="19">
        <f>+C15</f>
        <v>57131.60704841688</v>
      </c>
      <c r="D18" s="20">
        <f>+C16</f>
        <v>0.26059395864437884</v>
      </c>
      <c r="E18" s="21" t="s">
        <v>33</v>
      </c>
    </row>
    <row r="19" spans="1:19" ht="13.5" thickTop="1">
      <c r="A19" s="25" t="s">
        <v>34</v>
      </c>
      <c r="E19" s="26">
        <v>21</v>
      </c>
      <c r="S19">
        <f>SQRT(SUM(S21:S50)/(COUNT(S21:S50)-1))</f>
        <v>7.223950125987991E-05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48</v>
      </c>
      <c r="J20" s="7" t="s">
        <v>49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35</v>
      </c>
    </row>
    <row r="21" spans="1:19" ht="12.75">
      <c r="A21" t="str">
        <f>D7</f>
        <v>VSX</v>
      </c>
      <c r="C21" s="8">
        <f>C$7</f>
        <v>51947.872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2.306289599325259E-05</v>
      </c>
      <c r="Q21" s="2">
        <f>+C21-15018.5</f>
        <v>36929.372</v>
      </c>
      <c r="S21">
        <f>+(O21-G21)^2</f>
        <v>5.318971715955864E-10</v>
      </c>
    </row>
    <row r="22" spans="1:19" ht="12.75">
      <c r="A22" s="33" t="s">
        <v>46</v>
      </c>
      <c r="B22" s="34" t="s">
        <v>47</v>
      </c>
      <c r="C22" s="33">
        <v>55385.367</v>
      </c>
      <c r="D22" s="33">
        <v>0.004</v>
      </c>
      <c r="E22">
        <f>+(C22-C$7)/C$8</f>
        <v>13191.048876984398</v>
      </c>
      <c r="F22">
        <f>ROUND(2*E22,0)/2</f>
        <v>13191</v>
      </c>
      <c r="G22">
        <f>+C22-(C$7+F22*C$8)</f>
        <v>0.012736999997287057</v>
      </c>
      <c r="I22">
        <f>+G22</f>
        <v>0.012736999997287057</v>
      </c>
      <c r="O22">
        <f>+C$11+C$12*$F22</f>
        <v>0.01266854089730261</v>
      </c>
      <c r="Q22" s="2">
        <f>+C22-15018.5</f>
        <v>40366.867</v>
      </c>
      <c r="S22">
        <f>+(O22-G22)^2</f>
        <v>4.686648370680605E-09</v>
      </c>
    </row>
    <row r="23" spans="1:17" ht="12.75">
      <c r="A23" s="5" t="s">
        <v>50</v>
      </c>
      <c r="C23" s="35">
        <v>57131.7373</v>
      </c>
      <c r="D23" s="36">
        <v>0.0005</v>
      </c>
      <c r="E23">
        <f>+(C23-C$7)/C$8</f>
        <v>19892.57309290732</v>
      </c>
      <c r="F23">
        <f>ROUND(2*E23,0)/2</f>
        <v>19892.5</v>
      </c>
      <c r="G23">
        <f>+C23-(C$7+F23*C$8)</f>
        <v>0.019047499998123385</v>
      </c>
      <c r="J23">
        <f>+G23</f>
        <v>0.019047499998123385</v>
      </c>
      <c r="O23">
        <f>+C$11+C$12*$F23</f>
        <v>0.019092896202114577</v>
      </c>
      <c r="Q23" s="2">
        <f>+C23-15018.5</f>
        <v>42113.2373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2022-11-24T06:48:39Z</dcterms:modified>
  <cp:category/>
  <cp:version/>
  <cp:contentType/>
  <cp:contentStatus/>
</cp:coreProperties>
</file>