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<sst xmlns="http://schemas.openxmlformats.org/spreadsheetml/2006/main" count="62" uniqueCount="54">
  <si>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</si>
  <si>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</si>
  <si>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</si>
  <si>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</si>
  <si>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</si>
  <si>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</si>
  <si>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</si>
  <si>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</si>
  <si>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</si>
  <si>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</si>
  <si>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</si>
  <si>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</si>
  <si>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</si>
  <si>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</si>
  <si>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</si>
  <si>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</si>
  <si>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</si>
  <si>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</si>
  <si>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</si>
  <si>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</si>
  <si>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</si>
  <si>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</si>
  <si>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</si>
  <si>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</si>
  <si>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</si>
  <si>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</si>
  <si>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</si>
  <si>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</si>
  <si>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</si>
  <si>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</si>
  <si>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</si>
  <si>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</si>
  <si>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</si>
  <si>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</si>
  <si>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</si>
  <si>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</si>
  <si>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</si>
  <si>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</si>
  <si>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</si>
  <si>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</si>
  <si>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G0304-0073</t>
  </si>
  <si>
    <t>IBVS 5945</t>
  </si>
  <si>
    <t>I</t>
  </si>
  <si>
    <t>IBVS 5992</t>
  </si>
  <si>
    <t>II</t>
  </si>
  <si>
    <t>IBVS 6029</t>
  </si>
  <si>
    <t>EW</t>
  </si>
  <si>
    <t>Vir</t>
  </si>
  <si>
    <t>VSX</t>
  </si>
  <si>
    <t>V0633 Vir / GSC 0304-0073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</si>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</sst>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V0633 Vir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0.0005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3117659"/>
        <c:axId val="8296884"/>
      </c:scatterChart>
      <c:val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crossBetween val="midCat"/>
        <c:dispUnits/>
      </c:val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49</v>
      </c>
    </row>
    <row r="2" spans="1:6" ht="12.75">
      <c r="A2" t="s">
        <v>23</v>
      </c>
      <c r="B2" t="s">
        <v>46</v>
      </c>
      <c r="C2" s="31" t="s">
        <v>39</v>
      </c>
      <c r="D2" s="3" t="s">
        <v>47</v>
      </c>
      <c r="E2" s="32" t="s">
        <v>40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38</v>
      </c>
      <c r="D4" s="29" t="s">
        <v>38</v>
      </c>
    </row>
    <row r="5" ht="13.5" thickTop="1"/>
    <row r="6" ht="12.75">
      <c r="A6" s="5" t="s">
        <v>1</v>
      </c>
    </row>
    <row r="7" spans="1:4" ht="12.75">
      <c r="A7" t="s">
        <v>2</v>
      </c>
      <c r="C7" s="8">
        <v>54611.579</v>
      </c>
      <c r="D7" s="30" t="s">
        <v>48</v>
      </c>
    </row>
    <row r="8" spans="1:4" ht="12.75">
      <c r="A8" t="s">
        <v>3</v>
      </c>
      <c r="C8" s="8">
        <v>0.408073</v>
      </c>
      <c r="D8" s="30" t="s">
        <v>48</v>
      </c>
    </row>
    <row r="9" spans="1:5" ht="12.75">
      <c r="A9" s="9" t="s">
        <v>28</v>
      </c>
      <c r="B9" s="10"/>
      <c r="C9" s="11">
        <v>-9.5</v>
      </c>
      <c r="D9" s="10" t="s">
        <v>29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0.014405474710317893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-6.826128503601911E-06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35</v>
      </c>
      <c r="E13" s="11">
        <v>1</v>
      </c>
    </row>
    <row r="14" spans="1:5" ht="12.75">
      <c r="A14" s="10"/>
      <c r="B14" s="10"/>
      <c r="C14" s="10"/>
      <c r="D14" s="14" t="s">
        <v>30</v>
      </c>
      <c r="E14" s="15">
        <f ca="1">NOW()+15018.5+$C$9/24</f>
        <v>59907.827592939815</v>
      </c>
    </row>
    <row r="15" spans="1:5" ht="12.75">
      <c r="A15" s="12" t="s">
        <v>17</v>
      </c>
      <c r="B15" s="10"/>
      <c r="C15" s="13">
        <f>(C7+C11)+(C8+C12)*INT(MAX(F21:F3533))</f>
        <v>56054.51539628432</v>
      </c>
      <c r="D15" s="14" t="s">
        <v>36</v>
      </c>
      <c r="E15" s="15">
        <f>ROUND(2*(E14-$C$7)/$C$8,0)/2+E13</f>
        <v>12979.5</v>
      </c>
    </row>
    <row r="16" spans="1:5" ht="12.75">
      <c r="A16" s="16" t="s">
        <v>4</v>
      </c>
      <c r="B16" s="10"/>
      <c r="C16" s="17">
        <f>+C8+C12</f>
        <v>0.4080661738714964</v>
      </c>
      <c r="D16" s="14" t="s">
        <v>37</v>
      </c>
      <c r="E16" s="24">
        <f>ROUND(2*(E14-$C$15)/$C$16,0)/2+E13</f>
        <v>9444</v>
      </c>
    </row>
    <row r="17" spans="1:5" ht="13.5" thickBot="1">
      <c r="A17" s="14" t="s">
        <v>27</v>
      </c>
      <c r="B17" s="10"/>
      <c r="C17" s="10">
        <f>COUNT(C21:C2191)</f>
        <v>6</v>
      </c>
      <c r="D17" s="14" t="s">
        <v>31</v>
      </c>
      <c r="E17" s="18">
        <f>+$C$15+$C$16*E16-15018.5-$C$9/24</f>
        <v>44890.18817566006</v>
      </c>
    </row>
    <row r="18" spans="1:5" ht="14.25" thickBot="1" thickTop="1">
      <c r="A18" s="16" t="s">
        <v>5</v>
      </c>
      <c r="B18" s="10"/>
      <c r="C18" s="19">
        <f>+C15</f>
        <v>56054.51539628432</v>
      </c>
      <c r="D18" s="20">
        <f>+C16</f>
        <v>0.4080661738714964</v>
      </c>
      <c r="E18" s="21" t="s">
        <v>32</v>
      </c>
    </row>
    <row r="19" spans="1:19" ht="13.5" thickTop="1">
      <c r="A19" s="25" t="s">
        <v>33</v>
      </c>
      <c r="E19" s="26">
        <v>22</v>
      </c>
      <c r="S19">
        <f>SQRT(SUM(S21:S50)/(COUNT(S21:S50)-1))</f>
        <v>0.006919968048914839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50</v>
      </c>
      <c r="I20" s="7" t="s">
        <v>51</v>
      </c>
      <c r="J20" s="7" t="s">
        <v>52</v>
      </c>
      <c r="K20" s="7" t="s">
        <v>53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7" t="s">
        <v>34</v>
      </c>
    </row>
    <row r="21" spans="1:19" ht="12.75">
      <c r="A21" t="str">
        <f>D7</f>
        <v>VSX</v>
      </c>
      <c r="C21" s="8">
        <f>C$7</f>
        <v>54611.579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>+C21-(C$7+F21*C$8)</f>
        <v>0</v>
      </c>
      <c r="I21">
        <f>+G21</f>
        <v>0</v>
      </c>
      <c r="O21">
        <f aca="true" t="shared" si="2" ref="O21:O26">+C$11+C$12*$F21</f>
        <v>0.014405474710317893</v>
      </c>
      <c r="Q21" s="2">
        <f aca="true" t="shared" si="3" ref="Q21:Q26">+C21-15018.5</f>
        <v>39593.079</v>
      </c>
      <c r="S21">
        <f>+(O21-G21)^2</f>
        <v>0.0002075177016296084</v>
      </c>
    </row>
    <row r="22" spans="1:19" ht="12.75">
      <c r="A22" s="33" t="s">
        <v>41</v>
      </c>
      <c r="B22" s="34" t="s">
        <v>42</v>
      </c>
      <c r="C22" s="33">
        <v>55283.6781</v>
      </c>
      <c r="D22" s="33">
        <v>0.0006</v>
      </c>
      <c r="E22">
        <f t="shared" si="0"/>
        <v>1647.007030604817</v>
      </c>
      <c r="F22">
        <f t="shared" si="1"/>
        <v>1647</v>
      </c>
      <c r="G22">
        <f>+C22-(C$7+F22*C$8)</f>
        <v>0.0028689999962807633</v>
      </c>
      <c r="J22">
        <f>+G22</f>
        <v>0.0028689999962807633</v>
      </c>
      <c r="O22">
        <f t="shared" si="2"/>
        <v>0.0031628410648855444</v>
      </c>
      <c r="Q22" s="2">
        <f t="shared" si="3"/>
        <v>40265.1781</v>
      </c>
      <c r="S22">
        <f>+(O22-G22)^2</f>
        <v>8.634257359879969E-08</v>
      </c>
    </row>
    <row r="23" spans="1:19" ht="12.75">
      <c r="A23" s="33" t="s">
        <v>43</v>
      </c>
      <c r="B23" s="34" t="s">
        <v>42</v>
      </c>
      <c r="C23" s="33">
        <v>55617.8854</v>
      </c>
      <c r="D23" s="33">
        <v>0.0003</v>
      </c>
      <c r="E23">
        <f t="shared" si="0"/>
        <v>2465.9960350231486</v>
      </c>
      <c r="F23">
        <f t="shared" si="1"/>
        <v>2466</v>
      </c>
      <c r="G23">
        <f>+C23-(C$7+F23*C$8)</f>
        <v>-0.001618000002054032</v>
      </c>
      <c r="J23">
        <f>+G23</f>
        <v>-0.001618000002054032</v>
      </c>
      <c r="O23">
        <f t="shared" si="2"/>
        <v>-0.002427758179564421</v>
      </c>
      <c r="Q23" s="2">
        <f t="shared" si="3"/>
        <v>40599.3854</v>
      </c>
      <c r="S23">
        <f>+(O23-G23)^2</f>
        <v>6.557083060449467E-07</v>
      </c>
    </row>
    <row r="24" spans="1:19" ht="12.75">
      <c r="A24" s="33" t="s">
        <v>43</v>
      </c>
      <c r="B24" s="34" t="s">
        <v>44</v>
      </c>
      <c r="C24" s="33">
        <v>55685.8273</v>
      </c>
      <c r="D24" s="33">
        <v>0.0006</v>
      </c>
      <c r="E24">
        <f t="shared" si="0"/>
        <v>2632.490510276346</v>
      </c>
      <c r="F24">
        <f t="shared" si="1"/>
        <v>2632.5</v>
      </c>
      <c r="G24">
        <f>+C24-(C$7+F24*C$8)</f>
        <v>-0.0038724999976693653</v>
      </c>
      <c r="J24">
        <f>+G24</f>
        <v>-0.0038724999976693653</v>
      </c>
      <c r="O24">
        <f t="shared" si="2"/>
        <v>-0.0035643085754141386</v>
      </c>
      <c r="Q24" s="2">
        <f t="shared" si="3"/>
        <v>40667.3273</v>
      </c>
      <c r="S24">
        <f>+(O24-G24)^2</f>
        <v>9.498195275169941E-08</v>
      </c>
    </row>
    <row r="25" spans="1:19" ht="12.75">
      <c r="A25" s="35" t="s">
        <v>45</v>
      </c>
      <c r="B25" s="36" t="s">
        <v>44</v>
      </c>
      <c r="C25" s="35">
        <v>55989.8367</v>
      </c>
      <c r="D25" s="35">
        <v>0.0005</v>
      </c>
      <c r="E25">
        <f t="shared" si="0"/>
        <v>3377.4782943247947</v>
      </c>
      <c r="F25">
        <f t="shared" si="1"/>
        <v>3377.5</v>
      </c>
      <c r="G25">
        <f>+C25-(C$7+F25*C$8)</f>
        <v>-0.008857499997247942</v>
      </c>
      <c r="J25">
        <f>+G25</f>
        <v>-0.008857499997247942</v>
      </c>
      <c r="O25">
        <f t="shared" si="2"/>
        <v>-0.008649774310597564</v>
      </c>
      <c r="Q25" s="2">
        <f t="shared" si="3"/>
        <v>40971.3367</v>
      </c>
      <c r="S25">
        <f>+(O25-G25)^2</f>
        <v>4.3149960894370945E-08</v>
      </c>
    </row>
    <row r="26" spans="1:21" ht="12.75">
      <c r="A26" s="35" t="s">
        <v>45</v>
      </c>
      <c r="B26" s="36" t="s">
        <v>44</v>
      </c>
      <c r="C26" s="35">
        <v>56054.725</v>
      </c>
      <c r="D26" s="35">
        <v>0.01</v>
      </c>
      <c r="E26">
        <f t="shared" si="0"/>
        <v>3536.4897947181034</v>
      </c>
      <c r="F26">
        <f t="shared" si="1"/>
        <v>3536.5</v>
      </c>
      <c r="J26">
        <f>+U26</f>
        <v>-0.004164500001934357</v>
      </c>
      <c r="O26">
        <f t="shared" si="2"/>
        <v>-0.009735128742670265</v>
      </c>
      <c r="Q26" s="2">
        <f t="shared" si="3"/>
        <v>41036.225</v>
      </c>
      <c r="S26">
        <f>+(O26-U26)^2</f>
        <v>3.103190456711293E-05</v>
      </c>
      <c r="U26">
        <f>+C26-(C$7+F26*C$8)</f>
        <v>-0.004164500001934357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2022-11-24T06:51:44Z</dcterms:modified>
  <cp:category/>
  <cp:version/>
  <cp:contentType/>
  <cp:contentStatus/>
</cp:coreProperties>
</file>