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<sst xmlns="http://schemas.openxmlformats.org/spreadsheetml/2006/main" count="58" uniqueCount="53">
  <si>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</si>
  <si>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</si>
  <si>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</si>
  <si>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</si>
  <si>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</si>
  <si>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</si>
  <si>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</si>
  <si>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</si>
  <si>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</si>
  <si>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</si>
  <si>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</si>
  <si>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</si>
  <si>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</si>
  <si>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</si>
  <si>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</si>
  <si>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</si>
  <si>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</si>
  <si>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</si>
  <si>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</si>
  <si>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</si>
  <si>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</si>
  <si>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</si>
  <si>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</si>
  <si>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</si>
  <si>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</si>
  <si>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</si>
  <si>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</si>
  <si>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</si>
  <si>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</si>
  <si>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</si>
  <si>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</si>
  <si>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</si>
  <si>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</si>
  <si>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</si>
  <si>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</si>
  <si>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</si>
  <si>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</si>
  <si>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</si>
  <si>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</si>
  <si>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</si>
  <si>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</si>
  <si>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</si>
  <si>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</si>
  <si>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G4958-0415</t>
  </si>
  <si>
    <t>GSC 4958-0415</t>
  </si>
  <si>
    <t>G4958-0415_Vir.xls</t>
  </si>
  <si>
    <t>EA</t>
  </si>
  <si>
    <t>Vir</t>
  </si>
  <si>
    <t>VSX</t>
  </si>
  <si>
    <t>IBVS 5894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</si>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</sst>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4958-0415 -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2396"/>
        <c:axId val="11379485"/>
      </c:scatterChart>
      <c:valAx>
        <c:axId val="39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9485"/>
        <c:crosses val="autoZero"/>
        <c:crossBetween val="midCat"/>
        <c:dispUnits/>
      </c:valAx>
      <c:valAx>
        <c:axId val="1137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53106.7370000002</v>
      </c>
      <c r="D7" s="30" t="s">
        <v>48</v>
      </c>
    </row>
    <row r="8" spans="1:4" ht="12.75">
      <c r="A8" t="s">
        <v>3</v>
      </c>
      <c r="C8" s="8">
        <v>0.86821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0.00013051138270847498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-5.925538720370139E-07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59907.82742534722</v>
      </c>
    </row>
    <row r="15" spans="1:5" ht="12.75">
      <c r="A15" s="12" t="s">
        <v>17</v>
      </c>
      <c r="B15" s="10"/>
      <c r="C15" s="13">
        <f>(C7+C11)+(C8+C12)*INT(MAX(F21:F3533))</f>
        <v>55990.92878204762</v>
      </c>
      <c r="D15" s="14" t="s">
        <v>39</v>
      </c>
      <c r="E15" s="15">
        <f>ROUND(2*(E14-$C$7)/$C$8,0)/2+E13</f>
        <v>7834.5</v>
      </c>
    </row>
    <row r="16" spans="1:5" ht="12.75">
      <c r="A16" s="16" t="s">
        <v>4</v>
      </c>
      <c r="B16" s="10"/>
      <c r="C16" s="17">
        <f>+C8+C12</f>
        <v>0.868209407446128</v>
      </c>
      <c r="D16" s="14" t="s">
        <v>40</v>
      </c>
      <c r="E16" s="24">
        <f>ROUND(2*(E14-$C$15)/$C$16,0)/2+E13</f>
        <v>4512.5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44890.619566481604</v>
      </c>
    </row>
    <row r="18" spans="1:5" ht="14.25" thickBot="1" thickTop="1">
      <c r="A18" s="16" t="s">
        <v>5</v>
      </c>
      <c r="B18" s="10"/>
      <c r="C18" s="19">
        <f>+C15</f>
        <v>55990.92878204762</v>
      </c>
      <c r="D18" s="20">
        <f>+C16</f>
        <v>0.868209407446128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0.00031431067536994117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53106.7370000002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0.00013051138270847498</v>
      </c>
      <c r="Q21" s="2">
        <f>+C21-15018.5</f>
        <v>38088.2370000002</v>
      </c>
      <c r="S21">
        <f>+(O21-G21)^2</f>
        <v>1.7033221016478022E-08</v>
      </c>
    </row>
    <row r="22" spans="1:19" ht="12.75">
      <c r="A22" s="33" t="s">
        <v>49</v>
      </c>
      <c r="B22" s="34" t="s">
        <v>50</v>
      </c>
      <c r="C22" s="33">
        <v>54950.8142</v>
      </c>
      <c r="D22" s="33">
        <v>0.0005</v>
      </c>
      <c r="E22">
        <f>+(C22-C$7)/C$8</f>
        <v>2123.999032491912</v>
      </c>
      <c r="F22">
        <f>ROUND(2*E22,0)/2</f>
        <v>2124</v>
      </c>
      <c r="G22">
        <f>+C22-(C$7+F22*C$8)</f>
        <v>-0.0008400001970585436</v>
      </c>
      <c r="I22">
        <f>+G22</f>
        <v>-0.0008400001970585436</v>
      </c>
      <c r="O22">
        <f>+C$11+C$12*$F22</f>
        <v>-0.0011280730414981424</v>
      </c>
      <c r="Q22" s="2">
        <f>+C22-15018.5</f>
        <v>39932.3142</v>
      </c>
      <c r="S22">
        <f>+(O22-G22)^2</f>
        <v>8.298596370352133E-08</v>
      </c>
    </row>
    <row r="23" spans="1:19" ht="12.75">
      <c r="A23" s="33" t="s">
        <v>51</v>
      </c>
      <c r="B23" s="34" t="s">
        <v>50</v>
      </c>
      <c r="C23" s="33">
        <v>55648.8545</v>
      </c>
      <c r="D23" s="33">
        <v>0.0004</v>
      </c>
      <c r="E23">
        <f>+(C23-C$7)/C$8</f>
        <v>2927.9984105225735</v>
      </c>
      <c r="F23">
        <f>ROUND(2*E23,0)/2</f>
        <v>2928</v>
      </c>
      <c r="G23">
        <f>+C23-(C$7+F23*C$8)</f>
        <v>-0.0013800001979689114</v>
      </c>
      <c r="I23">
        <f>+G23</f>
        <v>-0.0013800001979689114</v>
      </c>
      <c r="O23">
        <f>+C$11+C$12*$F23</f>
        <v>-0.0016044863546159016</v>
      </c>
      <c r="Q23" s="2">
        <f>+C23-15018.5</f>
        <v>40630.3545</v>
      </c>
      <c r="S23">
        <f>+(O23-G23)^2</f>
        <v>5.039403452613701E-08</v>
      </c>
    </row>
    <row r="24" spans="1:19" ht="12.75">
      <c r="A24" s="35" t="s">
        <v>52</v>
      </c>
      <c r="B24" s="36" t="s">
        <v>50</v>
      </c>
      <c r="C24" s="35">
        <v>55990.9284</v>
      </c>
      <c r="D24" s="35">
        <v>0.0003</v>
      </c>
      <c r="E24">
        <f>+(C24-C$7)/C$8</f>
        <v>3321.9974430147076</v>
      </c>
      <c r="F24">
        <f>ROUND(2*E24,0)/2</f>
        <v>3322</v>
      </c>
      <c r="G24">
        <f>+C24-(C$7+F24*C$8)</f>
        <v>-0.0022200001985765994</v>
      </c>
      <c r="I24">
        <f>+G24</f>
        <v>-0.0022200001985765994</v>
      </c>
      <c r="O24">
        <f>+C$11+C$12*$F24</f>
        <v>-0.001837952580198485</v>
      </c>
      <c r="Q24" s="2">
        <f>+C24-15018.5</f>
        <v>40972.4284</v>
      </c>
      <c r="S24">
        <f>+(O24-G24)^2</f>
        <v>1.4596038270838925E-07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2022-11-24T06:51:29Z</dcterms:modified>
  <cp:category/>
  <cp:version/>
  <cp:contentType/>
  <cp:contentStatus/>
</cp:coreProperties>
</file>