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9450" windowHeight="1458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<sst xmlns="http://schemas.openxmlformats.org/spreadsheetml/2006/main" count="68" uniqueCount="55">
  <si>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</si>
  <si>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</si>
  <si>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</si>
  <si>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</si>
  <si>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</si>
  <si>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</si>
  <si>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</si>
  <si>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</si>
  <si>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</si>
  <si>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</si>
  <si>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</si>
  <si>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</si>
  <si>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</si>
  <si>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</si>
  <si>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</si>
  <si>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</si>
  <si>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</si>
  <si>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</si>
  <si>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</si>
  <si>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</si>
  <si>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</si>
  <si>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</si>
  <si>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</si>
  <si>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</si>
  <si>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</si>
  <si>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</si>
  <si>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</si>
  <si>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</si>
  <si>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</si>
  <si>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</si>
  <si>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</si>
  <si>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</si>
  <si>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</si>
  <si>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</si>
  <si>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</si>
  <si>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</si>
  <si>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</si>
  <si>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</si>
  <si>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</si>
  <si>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</si>
  <si>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</si>
  <si>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 xml:space="preserve">V0637 Vir  </t>
  </si>
  <si>
    <t>2017K</t>
  </si>
  <si>
    <t>G303.-0735</t>
  </si>
  <si>
    <t xml:space="preserve">EW        </t>
  </si>
  <si>
    <t>pr_6</t>
  </si>
  <si>
    <t xml:space="preserve">    </t>
  </si>
  <si>
    <t>GCVS</t>
  </si>
  <si>
    <t>V0637 Vir   / GSC 303.-0735</t>
  </si>
  <si>
    <t>IBVS 6196</t>
  </si>
  <si>
    <t>I</t>
  </si>
  <si>
    <t>IBVS 5894</t>
  </si>
  <si>
    <t>II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</si>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</sst>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u val="single"/>
      <sz val="12"/>
      <color indexed="20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u val="single"/>
      <sz val="12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" fontId="0" fillId="0" borderId="0" applyFont="0" applyFill="0" applyBorder="0" applyAlignment="0" applyProtection="0"/>
    <xf numFmtId="169" fontId="14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4" fillId="0" borderId="0">
      <alignment/>
      <protection/>
    </xf>
    <xf numFmtId="0" fontId="14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5" fillId="24" borderId="11" xfId="0" applyFont="1" applyFill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3" fillId="24" borderId="11" xfId="0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22" borderId="5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0" fillId="22" borderId="5" xfId="0" applyFont="1" applyFill="1" applyBorder="1" applyAlignment="1">
      <alignment vertical="center"/>
    </xf>
    <xf numFmtId="0" fontId="0" fillId="0" borderId="5" xfId="0" applyBorder="1" applyAlignment="1">
      <alignment vertical="top"/>
    </xf>
    <xf numFmtId="0" fontId="30" fillId="0" borderId="0" xfId="61" applyFont="1" applyAlignment="1">
      <alignment wrapText="1"/>
      <protection/>
    </xf>
    <xf numFmtId="0" fontId="30" fillId="0" borderId="0" xfId="61" applyFont="1" applyAlignment="1">
      <alignment horizontal="center" wrapText="1"/>
      <protection/>
    </xf>
    <xf numFmtId="0" fontId="30" fillId="0" borderId="0" xfId="61" applyFont="1" applyAlignment="1">
      <alignment horizontal="left" wrapText="1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_A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V0637 Vir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0.0005</c:v>
                  </c:pt>
                  <c:pt idx="2">
                    <c:v>0.001</c:v>
                  </c:pt>
                  <c:pt idx="3">
                    <c:v>0.0006</c:v>
                  </c:pt>
                  <c:pt idx="4">
                    <c:v>0.0002</c:v>
                  </c:pt>
                  <c:pt idx="5">
                    <c:v>0.0007</c:v>
                  </c:pt>
                  <c:pt idx="6">
                    <c:v>0.0004</c:v>
                  </c:pt>
                  <c:pt idx="7">
                    <c:v>0.0045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1267387"/>
        <c:axId val="57188756"/>
      </c:scatterChart>
      <c:valAx>
        <c:axId val="21267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8756"/>
        <c:crosses val="autoZero"/>
        <c:crossBetween val="midCat"/>
        <c:dispUnits/>
      </c:valAx>
      <c:valAx>
        <c:axId val="5718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673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2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B2" sqref="B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19" ht="20.25">
      <c r="A1" s="1" t="s">
        <v>48</v>
      </c>
      <c r="F1" s="34" t="s">
        <v>41</v>
      </c>
      <c r="G1" s="30" t="s">
        <v>42</v>
      </c>
      <c r="H1" s="35"/>
      <c r="I1" s="36" t="s">
        <v>43</v>
      </c>
      <c r="J1" s="37" t="s">
        <v>41</v>
      </c>
      <c r="K1" s="38">
        <v>13.2312</v>
      </c>
      <c r="L1" s="38">
        <v>3.27536</v>
      </c>
      <c r="M1" s="39">
        <v>53079.772</v>
      </c>
      <c r="N1" s="39">
        <v>0.288412</v>
      </c>
      <c r="O1" s="40" t="s">
        <v>44</v>
      </c>
      <c r="P1" s="40">
        <v>13.15</v>
      </c>
      <c r="Q1" s="40">
        <v>13.85</v>
      </c>
      <c r="R1" s="41" t="s">
        <v>45</v>
      </c>
      <c r="S1" s="42" t="s">
        <v>46</v>
      </c>
    </row>
    <row r="2" spans="1:4" ht="12.75">
      <c r="A2" t="s">
        <v>23</v>
      </c>
      <c r="B2" t="s">
        <v>44</v>
      </c>
      <c r="C2" s="29"/>
      <c r="D2" s="3"/>
    </row>
    <row r="3" ht="13.5" thickBot="1"/>
    <row r="4" spans="1:4" ht="14.25" thickBot="1" thickTop="1">
      <c r="A4" s="5" t="s">
        <v>0</v>
      </c>
      <c r="C4" s="26">
        <v>53079.772</v>
      </c>
      <c r="D4" s="27">
        <v>0.288412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v>53079.772</v>
      </c>
      <c r="D7" s="28" t="s">
        <v>47</v>
      </c>
    </row>
    <row r="8" spans="1:4" ht="12.75">
      <c r="A8" t="s">
        <v>3</v>
      </c>
      <c r="C8" s="8">
        <v>0.288412</v>
      </c>
      <c r="D8" s="28" t="s">
        <v>47</v>
      </c>
    </row>
    <row r="9" spans="1:4" ht="12.75">
      <c r="A9" s="24" t="s">
        <v>32</v>
      </c>
      <c r="B9" s="33">
        <v>22</v>
      </c>
      <c r="C9" s="22" t="str">
        <f>"F"&amp;B9</f>
        <v>F22</v>
      </c>
      <c r="D9" s="23" t="str">
        <f>"G"&amp;B9</f>
        <v>G22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0.007550680299298073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-6.968559394883815E-07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57514.39174782337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0.2884113031440605</v>
      </c>
      <c r="E16" s="14" t="s">
        <v>30</v>
      </c>
      <c r="F16" s="32">
        <f ca="1">NOW()+15018.5+$C$5/24</f>
        <v>59907.82801817129</v>
      </c>
    </row>
    <row r="17" spans="1:6" ht="13.5" thickBot="1">
      <c r="A17" s="14" t="s">
        <v>27</v>
      </c>
      <c r="B17" s="10"/>
      <c r="C17" s="10">
        <f>COUNT(C21:C2191)</f>
        <v>8</v>
      </c>
      <c r="E17" s="14" t="s">
        <v>35</v>
      </c>
      <c r="F17" s="15">
        <f>ROUND(2*(F16-$C$7)/$C$8,0)/2+F15</f>
        <v>23675.5</v>
      </c>
    </row>
    <row r="18" spans="1:6" ht="14.25" thickBot="1" thickTop="1">
      <c r="A18" s="16" t="s">
        <v>5</v>
      </c>
      <c r="B18" s="10"/>
      <c r="C18" s="19">
        <f>+C15</f>
        <v>57514.39174782337</v>
      </c>
      <c r="D18" s="20">
        <f>+C16</f>
        <v>0.2884113031440605</v>
      </c>
      <c r="E18" s="14" t="s">
        <v>36</v>
      </c>
      <c r="F18" s="23">
        <f>ROUND(2*(F16-$C$15)/$C$16,0)/2+F15</f>
        <v>8299.5</v>
      </c>
    </row>
    <row r="19" spans="5:6" ht="13.5" thickTop="1">
      <c r="E19" s="14" t="s">
        <v>31</v>
      </c>
      <c r="F19" s="18">
        <f>+$C$15+$C$16*F18-15018.5-$C$5/24</f>
        <v>44889.957191600835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37</v>
      </c>
      <c r="I20" s="7" t="s">
        <v>38</v>
      </c>
      <c r="J20" s="7" t="s">
        <v>39</v>
      </c>
      <c r="K20" s="7" t="s">
        <v>40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5" t="s">
        <v>33</v>
      </c>
    </row>
    <row r="21" spans="1:17" ht="12.75">
      <c r="A21" t="s">
        <v>47</v>
      </c>
      <c r="C21" s="8">
        <v>53079.772</v>
      </c>
      <c r="D21" s="8" t="s">
        <v>13</v>
      </c>
      <c r="E21">
        <f aca="true" t="shared" si="0" ref="E21:E28">+(C21-C$7)/C$8</f>
        <v>0</v>
      </c>
      <c r="F21">
        <f aca="true" t="shared" si="1" ref="F21:F28">ROUND(2*E21,0)/2</f>
        <v>0</v>
      </c>
      <c r="G21">
        <f aca="true" t="shared" si="2" ref="G21:G28">+C21-(C$7+F21*C$8)</f>
        <v>0</v>
      </c>
      <c r="I21">
        <f>+G21</f>
        <v>0</v>
      </c>
      <c r="O21">
        <f aca="true" t="shared" si="3" ref="O21:O28">+C$11+C$12*$F21</f>
        <v>0.007550680299298073</v>
      </c>
      <c r="Q21" s="2">
        <f aca="true" t="shared" si="4" ref="Q21:Q28">+C21-15018.5</f>
        <v>38061.272</v>
      </c>
    </row>
    <row r="22" spans="1:17" ht="12.75">
      <c r="A22" s="46" t="s">
        <v>51</v>
      </c>
      <c r="B22" s="47" t="s">
        <v>50</v>
      </c>
      <c r="C22" s="46">
        <v>54950.7032</v>
      </c>
      <c r="D22" s="46">
        <v>0.0005</v>
      </c>
      <c r="E22">
        <f t="shared" si="0"/>
        <v>6487.008862321978</v>
      </c>
      <c r="F22">
        <f t="shared" si="1"/>
        <v>6487</v>
      </c>
      <c r="G22">
        <f t="shared" si="2"/>
        <v>0.0025560000067343935</v>
      </c>
      <c r="K22">
        <f aca="true" t="shared" si="5" ref="K22:K28">+G22</f>
        <v>0.0025560000067343935</v>
      </c>
      <c r="O22">
        <f t="shared" si="3"/>
        <v>0.003030175819836942</v>
      </c>
      <c r="Q22" s="2">
        <f t="shared" si="4"/>
        <v>39932.2032</v>
      </c>
    </row>
    <row r="23" spans="1:17" ht="12.75">
      <c r="A23" s="46" t="s">
        <v>51</v>
      </c>
      <c r="B23" s="47" t="s">
        <v>52</v>
      </c>
      <c r="C23" s="46">
        <v>54950.8487</v>
      </c>
      <c r="D23" s="46">
        <v>0.001</v>
      </c>
      <c r="E23">
        <f t="shared" si="0"/>
        <v>6487.513348959145</v>
      </c>
      <c r="F23">
        <f t="shared" si="1"/>
        <v>6487.5</v>
      </c>
      <c r="G23">
        <f t="shared" si="2"/>
        <v>0.003850000008242205</v>
      </c>
      <c r="K23">
        <f t="shared" si="5"/>
        <v>0.003850000008242205</v>
      </c>
      <c r="O23">
        <f t="shared" si="3"/>
        <v>0.003029827391867198</v>
      </c>
      <c r="Q23" s="2">
        <f t="shared" si="4"/>
        <v>39932.3487</v>
      </c>
    </row>
    <row r="24" spans="1:17" ht="12.75">
      <c r="A24" s="46" t="s">
        <v>53</v>
      </c>
      <c r="B24" s="47" t="s">
        <v>50</v>
      </c>
      <c r="C24" s="46">
        <v>55623.8558</v>
      </c>
      <c r="D24" s="46">
        <v>0.0006</v>
      </c>
      <c r="E24">
        <f t="shared" si="0"/>
        <v>8821.00536732175</v>
      </c>
      <c r="F24">
        <f t="shared" si="1"/>
        <v>8821</v>
      </c>
      <c r="G24">
        <f t="shared" si="2"/>
        <v>0.0015480000001844019</v>
      </c>
      <c r="K24">
        <f t="shared" si="5"/>
        <v>0.0015480000001844019</v>
      </c>
      <c r="O24">
        <f t="shared" si="3"/>
        <v>0.00140371405707106</v>
      </c>
      <c r="Q24" s="2">
        <f t="shared" si="4"/>
        <v>40605.3558</v>
      </c>
    </row>
    <row r="25" spans="1:17" ht="12.75">
      <c r="A25" s="46" t="s">
        <v>53</v>
      </c>
      <c r="B25" s="47" t="s">
        <v>50</v>
      </c>
      <c r="C25" s="46">
        <v>55688.7481</v>
      </c>
      <c r="D25" s="46">
        <v>0.0002</v>
      </c>
      <c r="E25">
        <f t="shared" si="0"/>
        <v>9046.003980416903</v>
      </c>
      <c r="F25">
        <f t="shared" si="1"/>
        <v>9046</v>
      </c>
      <c r="G25">
        <f t="shared" si="2"/>
        <v>0.0011480000030132942</v>
      </c>
      <c r="K25">
        <f t="shared" si="5"/>
        <v>0.0011480000030132942</v>
      </c>
      <c r="O25">
        <f t="shared" si="3"/>
        <v>0.0012469214706861739</v>
      </c>
      <c r="Q25" s="2">
        <f t="shared" si="4"/>
        <v>40670.2481</v>
      </c>
    </row>
    <row r="26" spans="1:17" ht="12.75">
      <c r="A26" s="46" t="s">
        <v>53</v>
      </c>
      <c r="B26" s="47" t="s">
        <v>52</v>
      </c>
      <c r="C26" s="46">
        <v>55688.8914</v>
      </c>
      <c r="D26" s="46">
        <v>0.0007</v>
      </c>
      <c r="E26">
        <f t="shared" si="0"/>
        <v>9046.500839077442</v>
      </c>
      <c r="F26">
        <f t="shared" si="1"/>
        <v>9046.5</v>
      </c>
      <c r="G26">
        <f t="shared" si="2"/>
        <v>0.00024200000189011917</v>
      </c>
      <c r="K26">
        <f t="shared" si="5"/>
        <v>0.00024200000189011917</v>
      </c>
      <c r="O26">
        <f t="shared" si="3"/>
        <v>0.0012465730427164293</v>
      </c>
      <c r="Q26" s="2">
        <f t="shared" si="4"/>
        <v>40670.3914</v>
      </c>
    </row>
    <row r="27" spans="1:17" ht="12.75">
      <c r="A27" s="48" t="s">
        <v>54</v>
      </c>
      <c r="B27" s="49" t="s">
        <v>52</v>
      </c>
      <c r="C27" s="48">
        <v>55990.8596</v>
      </c>
      <c r="D27" s="48">
        <v>0.0004</v>
      </c>
      <c r="E27">
        <f t="shared" si="0"/>
        <v>10093.503737708577</v>
      </c>
      <c r="F27">
        <f t="shared" si="1"/>
        <v>10093.5</v>
      </c>
      <c r="G27">
        <f t="shared" si="2"/>
        <v>0.0010780000084196217</v>
      </c>
      <c r="K27">
        <f t="shared" si="5"/>
        <v>0.0010780000084196217</v>
      </c>
      <c r="O27">
        <f t="shared" si="3"/>
        <v>0.0005169648740720942</v>
      </c>
      <c r="Q27" s="2">
        <f t="shared" si="4"/>
        <v>40972.3596</v>
      </c>
    </row>
    <row r="28" spans="1:17" ht="12.75">
      <c r="A28" s="43" t="s">
        <v>49</v>
      </c>
      <c r="B28" s="44" t="s">
        <v>50</v>
      </c>
      <c r="C28" s="45">
        <v>57514.3918</v>
      </c>
      <c r="D28" s="45">
        <v>0.0045</v>
      </c>
      <c r="E28">
        <f t="shared" si="0"/>
        <v>15375.989209880312</v>
      </c>
      <c r="F28">
        <f t="shared" si="1"/>
        <v>15376</v>
      </c>
      <c r="G28">
        <f t="shared" si="2"/>
        <v>-0.0031119999985094182</v>
      </c>
      <c r="K28">
        <f t="shared" si="5"/>
        <v>-0.0031119999985094182</v>
      </c>
      <c r="O28">
        <f t="shared" si="3"/>
        <v>-0.003164176626275281</v>
      </c>
      <c r="Q28" s="2">
        <f t="shared" si="4"/>
        <v>42495.8918</v>
      </c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2022-11-24T06:52:20Z</dcterms:modified>
  <cp:category/>
  <cp:version/>
  <cp:contentType/>
  <cp:contentStatus/>
</cp:coreProperties>
</file>