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<sst xmlns="http://schemas.openxmlformats.org/spreadsheetml/2006/main" count="58" uniqueCount="54">
  <si>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</si>
  <si>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</si>
  <si>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</si>
  <si>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</si>
  <si>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</si>
  <si>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</si>
  <si>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</si>
  <si>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</si>
  <si>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</si>
  <si>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</si>
  <si>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</si>
  <si>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</si>
  <si>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</si>
  <si>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</si>
  <si>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</si>
  <si>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</si>
  <si>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</si>
  <si>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</si>
  <si>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</si>
  <si>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</si>
  <si>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</si>
  <si>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</si>
  <si>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</si>
  <si>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</si>
  <si>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</si>
  <si>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</si>
  <si>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</si>
  <si>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</si>
  <si>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</si>
  <si>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</si>
  <si>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</si>
  <si>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</si>
  <si>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</si>
  <si>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</si>
  <si>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</si>
  <si>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</si>
  <si>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</si>
  <si>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</si>
  <si>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</si>
  <si>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</si>
  <si>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</si>
  <si>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</si>
  <si>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</si>
  <si>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G5553-1474</t>
  </si>
  <si>
    <t>GSC 5553-1474</t>
  </si>
  <si>
    <t>G5553-1474_Vir.xls</t>
  </si>
  <si>
    <t>EB / EW</t>
  </si>
  <si>
    <t>Vir</t>
  </si>
  <si>
    <t>VSX</t>
  </si>
  <si>
    <t>IBVS 5992</t>
  </si>
  <si>
    <t>I</t>
  </si>
  <si>
    <t>IBVS 6029</t>
  </si>
  <si>
    <t>II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</si>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</sst>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5553-1474 -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0.0003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4482351"/>
        <c:axId val="41905704"/>
      </c:scatterChart>
      <c:val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crossBetween val="midCat"/>
        <c:dispUnits/>
      </c:val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55632.858</v>
      </c>
      <c r="D7" s="30" t="s">
        <v>48</v>
      </c>
    </row>
    <row r="8" spans="1:4" ht="12.75">
      <c r="A8" t="s">
        <v>3</v>
      </c>
      <c r="C8" s="8">
        <v>0.273361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0.00010462194578093366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-2.773622274978941E-06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59907.83481782407</v>
      </c>
    </row>
    <row r="15" spans="1:5" ht="12.75">
      <c r="A15" s="12" t="s">
        <v>17</v>
      </c>
      <c r="B15" s="10"/>
      <c r="C15" s="13">
        <f>(C7+C11)+(C8+C12)*INT(MAX(F21:F3532))</f>
        <v>56075.69843135386</v>
      </c>
      <c r="D15" s="14" t="s">
        <v>39</v>
      </c>
      <c r="E15" s="15">
        <f>ROUND(2*(E14-$C$7)/$C$8,0)/2+E13</f>
        <v>15639.5</v>
      </c>
    </row>
    <row r="16" spans="1:5" ht="12.75">
      <c r="A16" s="16" t="s">
        <v>4</v>
      </c>
      <c r="B16" s="10"/>
      <c r="C16" s="17">
        <f>+C8+C12</f>
        <v>0.27335822637772506</v>
      </c>
      <c r="D16" s="14" t="s">
        <v>40</v>
      </c>
      <c r="E16" s="24">
        <f>ROUND(2*(E14-$C$15)/$C$16,0)/2+E13</f>
        <v>14019.5</v>
      </c>
    </row>
    <row r="17" spans="1:5" ht="13.5" thickBot="1">
      <c r="A17" s="14" t="s">
        <v>30</v>
      </c>
      <c r="B17" s="10"/>
      <c r="C17" s="10">
        <f>COUNT(C21:C2190)</f>
        <v>3</v>
      </c>
      <c r="D17" s="14" t="s">
        <v>34</v>
      </c>
      <c r="E17" s="18">
        <f>+$C$15+$C$16*E16-15018.5-$C$9/24</f>
        <v>44889.93991938972</v>
      </c>
    </row>
    <row r="18" spans="1:5" ht="14.25" thickBot="1" thickTop="1">
      <c r="A18" s="16" t="s">
        <v>5</v>
      </c>
      <c r="B18" s="10"/>
      <c r="C18" s="19">
        <f>+C15</f>
        <v>56075.69843135386</v>
      </c>
      <c r="D18" s="20">
        <f>+C16</f>
        <v>0.27335822637772506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0.0005906555260696063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53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49</v>
      </c>
      <c r="B21" s="34" t="s">
        <v>50</v>
      </c>
      <c r="C21" s="33">
        <v>55632.858</v>
      </c>
      <c r="D21" s="33">
        <v>0.0003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0.00010462194578093366</v>
      </c>
      <c r="Q21" s="2">
        <f>+C21-15018.5</f>
        <v>40614.358</v>
      </c>
      <c r="S21">
        <f>+(O21-G21)^2</f>
        <v>1.0945751538988622E-08</v>
      </c>
    </row>
    <row r="22" spans="1:19" ht="12.75">
      <c r="A22" s="35" t="s">
        <v>51</v>
      </c>
      <c r="B22" s="36" t="s">
        <v>52</v>
      </c>
      <c r="C22" s="35">
        <v>56002.8491</v>
      </c>
      <c r="D22" s="35">
        <v>0.0003</v>
      </c>
      <c r="E22">
        <f>+(C22-C$7)/C$8</f>
        <v>1353.4889761158295</v>
      </c>
      <c r="F22">
        <f>ROUND(2*E22,0)/2</f>
        <v>1353.5</v>
      </c>
      <c r="G22">
        <f>+C22-(C$7+F22*C$8)</f>
        <v>-0.0030134999979054555</v>
      </c>
      <c r="H22">
        <f>+G22</f>
        <v>-0.0030134999979054555</v>
      </c>
      <c r="O22">
        <f>+C$11+C$12*$F22</f>
        <v>-0.003649475803403063</v>
      </c>
      <c r="Q22" s="2">
        <f>+C22-15018.5</f>
        <v>40984.3491</v>
      </c>
      <c r="S22">
        <f>+(O22-G22)^2</f>
        <v>4.0446522517833057E-07</v>
      </c>
    </row>
    <row r="23" spans="1:19" ht="12.75">
      <c r="A23" s="35" t="s">
        <v>51</v>
      </c>
      <c r="B23" s="36" t="s">
        <v>50</v>
      </c>
      <c r="C23" s="35">
        <v>56075.6979</v>
      </c>
      <c r="D23" s="35">
        <v>0.0004</v>
      </c>
      <c r="E23">
        <f>+(C23-C$7)/C$8</f>
        <v>1619.982001821763</v>
      </c>
      <c r="F23">
        <f>ROUND(2*E23,0)/2</f>
        <v>1620</v>
      </c>
      <c r="G23">
        <f>+C23-(C$7+F23*C$8)</f>
        <v>-0.004919999999401625</v>
      </c>
      <c r="H23">
        <f>+G23</f>
        <v>-0.004919999999401625</v>
      </c>
      <c r="O23">
        <f>+C$11+C$12*$F23</f>
        <v>-0.004388646139684951</v>
      </c>
      <c r="Q23" s="2">
        <f>+C23-15018.5</f>
        <v>41057.1979</v>
      </c>
      <c r="S23">
        <f>+(O23-G23)^2</f>
        <v>2.8233692423580755E-07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2022-11-24T07:02:08Z</dcterms:modified>
  <cp:category/>
  <cp:version/>
  <cp:contentType/>
  <cp:contentStatus/>
</cp:coreProperties>
</file>