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9300" windowHeight="1389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<sst xmlns="http://schemas.openxmlformats.org/spreadsheetml/2006/main" count="153" uniqueCount="92">
  <si>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</si>
  <si>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</si>
  <si>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</si>
  <si>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</si>
  <si>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</si>
  <si>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</si>
  <si>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</si>
  <si>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</si>
  <si>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</si>
  <si>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</si>
  <si>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</si>
  <si>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</si>
  <si>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</si>
  <si>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</si>
  <si>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</si>
  <si>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</si>
  <si>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</si>
  <si>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</si>
  <si>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</si>
  <si>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</si>
  <si>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</si>
  <si>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</si>
  <si>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</si>
  <si>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</si>
  <si>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</si>
  <si>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</si>
  <si>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</si>
  <si>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</si>
  <si>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</si>
  <si>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</si>
  <si>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</si>
  <si>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</si>
  <si>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</si>
  <si>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</si>
  <si>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</si>
  <si>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</si>
  <si>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</si>
  <si>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</si>
  <si>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</si>
  <si>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</si>
  <si>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</si>
  <si>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Minima from the Lichtenknecker Database of the BAV</t>
  </si>
  <si>
    <t>C</t>
  </si>
  <si>
    <t>E</t>
  </si>
  <si>
    <t>http://www.bav-astro.de/LkDB/index.php?lang=en&amp;sprache_dial=en</t>
  </si>
  <si>
    <t>F</t>
  </si>
  <si>
    <t>P</t>
  </si>
  <si>
    <t>V</t>
  </si>
  <si>
    <t>AD Vul</t>
  </si>
  <si>
    <t>EA</t>
  </si>
  <si>
    <t>GCVS 4</t>
  </si>
  <si>
    <t>AD Vul / GSC 25301.5</t>
  </si>
  <si>
    <t>2425301.610 </t>
  </si>
  <si>
    <t> 25.02.1928 02:38 </t>
  </si>
  <si>
    <t> 0.110 </t>
  </si>
  <si>
    <t>P </t>
  </si>
  <si>
    <t> P.Ahnert </t>
  </si>
  <si>
    <t> KVBB 24.60 </t>
  </si>
  <si>
    <t>2425624.712 </t>
  </si>
  <si>
    <t> 13.01.1929 05:05 </t>
  </si>
  <si>
    <t> -0.005 </t>
  </si>
  <si>
    <t>2425718.518 </t>
  </si>
  <si>
    <t> 17.04.1929 00:25 </t>
  </si>
  <si>
    <t> -0.036 </t>
  </si>
  <si>
    <t>2425791.465 </t>
  </si>
  <si>
    <t> 28.06.1929 23:09 </t>
  </si>
  <si>
    <t> -0.073 </t>
  </si>
  <si>
    <t>2428043.616 </t>
  </si>
  <si>
    <t> 29.08.1935 02:47 </t>
  </si>
  <si>
    <t> -0.012 </t>
  </si>
  <si>
    <t>V </t>
  </si>
  <si>
    <t> J.Kordylewski </t>
  </si>
  <si>
    <t> AA 26.347 </t>
  </si>
  <si>
    <t>2428366.790 </t>
  </si>
  <si>
    <t> 17.07.1936 06:57 </t>
  </si>
  <si>
    <t> -0.055 </t>
  </si>
  <si>
    <t>2428803.708 </t>
  </si>
  <si>
    <t> 27.09.1937 04:59 </t>
  </si>
  <si>
    <t> -1.043 </t>
  </si>
  <si>
    <t>2429784.800 </t>
  </si>
  <si>
    <t> 04.06.1940 07:12 </t>
  </si>
  <si>
    <t> -0.027 </t>
  </si>
  <si>
    <t>2429847.385 </t>
  </si>
  <si>
    <t> 05.08.1940 21:14 </t>
  </si>
  <si>
    <t> -0.000 </t>
  </si>
  <si>
    <t>2455850.262 </t>
  </si>
  <si>
    <t> 15.10.2011 18:17 </t>
  </si>
  <si>
    <t> -0.420 </t>
  </si>
  <si>
    <t>C </t>
  </si>
  <si>
    <t> K.Kasai </t>
  </si>
  <si>
    <t>VSB 53 </t>
  </si>
  <si>
    <t>I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</si>
</sst>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11" xfId="0" applyFont="1" applyBorder="1" applyAlignment="1">
      <alignment vertical="center"/>
    </xf>
    <xf numFmtId="0" fontId="5" fillId="0" borderId="11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0" fillId="0" borderId="11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4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4" borderId="18" xfId="0" applyFont="1" applyFill="1" applyBorder="1" applyAlignment="1">
      <alignment horizontal="left" vertical="top" wrapText="1" indent="1"/>
    </xf>
    <xf numFmtId="0" fontId="5" fillId="34" borderId="18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right" vertical="top" wrapText="1"/>
    </xf>
    <xf numFmtId="0" fontId="14" fillId="34" borderId="18" xfId="54" applyFill="1" applyBorder="1" applyAlignment="1" applyProtection="1">
      <alignment horizontal="right" vertical="top" wrapText="1"/>
      <protection/>
    </xf>
    <xf numFmtId="0" fontId="4" fillId="35" borderId="19" xfId="0" applyFont="1" applyFill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 Vul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44052408"/>
        <c:axId val="60927353"/>
      </c:scatterChart>
      <c:valAx>
        <c:axId val="44052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27353"/>
        <c:crosses val="autoZero"/>
        <c:crossBetween val="midCat"/>
        <c:dispUnits/>
      </c:valAx>
      <c:valAx>
        <c:axId val="60927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5240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57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17</xdr:col>
      <xdr:colOff>85725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14850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LkDB/index.php?lang=en&amp;sprache_dial=en" TargetMode="External" /><Relationship Id="rId2" Type="http://schemas.openxmlformats.org/officeDocument/2006/relationships/hyperlink" Target="http://vsolj.cetus-net.org/vsoljno5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5" ht="20.25">
      <c r="A1" s="1" t="s">
        <v>51</v>
      </c>
      <c r="F1" s="51" t="s">
        <v>48</v>
      </c>
      <c r="G1" s="32">
        <v>19.04039</v>
      </c>
      <c r="H1" s="33">
        <v>24.3331</v>
      </c>
      <c r="I1" s="34">
        <v>25301.5</v>
      </c>
      <c r="J1" s="34">
        <v>10.426342</v>
      </c>
      <c r="K1" s="31" t="s">
        <v>49</v>
      </c>
      <c r="L1" s="33"/>
      <c r="M1" s="34">
        <v>25301.5</v>
      </c>
      <c r="N1" s="34">
        <v>10.426342</v>
      </c>
      <c r="O1" s="37" t="s">
        <v>49</v>
      </c>
    </row>
    <row r="2" spans="1:4" ht="12.75">
      <c r="A2" t="s">
        <v>23</v>
      </c>
      <c r="B2" t="s">
        <v>49</v>
      </c>
      <c r="C2" s="30"/>
      <c r="D2" s="3"/>
    </row>
    <row r="3" ht="13.5" thickBot="1"/>
    <row r="4" spans="1:4" ht="14.25" thickBot="1" thickTop="1">
      <c r="A4" s="5" t="s">
        <v>0</v>
      </c>
      <c r="C4" s="27">
        <v>25301.5</v>
      </c>
      <c r="D4" s="28">
        <v>10.426342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v>25301.5</v>
      </c>
      <c r="D7" s="29" t="s">
        <v>50</v>
      </c>
    </row>
    <row r="8" spans="1:4" ht="12.75">
      <c r="A8" t="s">
        <v>3</v>
      </c>
      <c r="C8" s="8">
        <v>10.426342</v>
      </c>
      <c r="D8" s="29" t="s">
        <v>50</v>
      </c>
    </row>
    <row r="9" spans="1:5" ht="12.75">
      <c r="A9" s="24" t="s">
        <v>32</v>
      </c>
      <c r="C9" s="25">
        <v>21</v>
      </c>
      <c r="D9" s="22" t="str">
        <f>"F"&amp;C9</f>
        <v>F21</v>
      </c>
      <c r="E9" s="23" t="str">
        <f>"G"&amp;C9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INTERCEPT(INDIRECT($E$9):G992,INDIRECT($D$9):F992)</f>
        <v>0.013301471296903039</v>
      </c>
      <c r="D11" s="3"/>
      <c r="E11" s="10"/>
    </row>
    <row r="12" spans="1:5" ht="12.75">
      <c r="A12" s="10" t="s">
        <v>16</v>
      </c>
      <c r="B12" s="10"/>
      <c r="C12" s="21">
        <f ca="1">SLOPE(INDIRECT($E$9):G992,INDIRECT($D$9):F992)</f>
        <v>-0.00014540297762637258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55850.26933074685</v>
      </c>
      <c r="E15" s="14" t="s">
        <v>34</v>
      </c>
      <c r="F15" s="35">
        <v>1</v>
      </c>
    </row>
    <row r="16" spans="1:6" ht="12.75">
      <c r="A16" s="16" t="s">
        <v>4</v>
      </c>
      <c r="B16" s="10"/>
      <c r="C16" s="17">
        <f>+C8+C12</f>
        <v>10.426196597022374</v>
      </c>
      <c r="E16" s="14" t="s">
        <v>30</v>
      </c>
      <c r="F16" s="36">
        <f ca="1">NOW()+15018.5+$C$5/24</f>
        <v>59907.83826122685</v>
      </c>
    </row>
    <row r="17" spans="1:6" ht="13.5" thickBot="1">
      <c r="A17" s="14" t="s">
        <v>27</v>
      </c>
      <c r="B17" s="10"/>
      <c r="C17" s="10">
        <f>COUNT(C21:C2191)</f>
        <v>11</v>
      </c>
      <c r="E17" s="14" t="s">
        <v>35</v>
      </c>
      <c r="F17" s="15">
        <f>ROUND(2*(F16-$C$7)/$C$8,0)/2+F15</f>
        <v>3320</v>
      </c>
    </row>
    <row r="18" spans="1:6" ht="14.25" thickBot="1" thickTop="1">
      <c r="A18" s="16" t="s">
        <v>5</v>
      </c>
      <c r="B18" s="10"/>
      <c r="C18" s="19">
        <f>+C15</f>
        <v>55850.26933074685</v>
      </c>
      <c r="D18" s="20">
        <f>+C16</f>
        <v>10.426196597022374</v>
      </c>
      <c r="E18" s="14" t="s">
        <v>36</v>
      </c>
      <c r="F18" s="23">
        <f>ROUND(2*(F16-$C$15)/$C$16,0)/2+F15</f>
        <v>390</v>
      </c>
    </row>
    <row r="19" spans="5:6" ht="13.5" thickTop="1">
      <c r="E19" s="14" t="s">
        <v>31</v>
      </c>
      <c r="F19" s="18">
        <f>+$C$15+$C$16*F18-15018.5-$C$5/24</f>
        <v>44898.38183691891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6" t="s">
        <v>33</v>
      </c>
    </row>
    <row r="21" spans="1:17" ht="12.75">
      <c r="A21" t="s">
        <v>50</v>
      </c>
      <c r="C21" s="8">
        <v>25301.5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0.013301471296903039</v>
      </c>
      <c r="Q21" s="2">
        <f>+C21-15018.5</f>
        <v>10283</v>
      </c>
    </row>
    <row r="22" spans="1:17" ht="12.75">
      <c r="A22" s="52" t="s">
        <v>57</v>
      </c>
      <c r="B22" s="54" t="s">
        <v>91</v>
      </c>
      <c r="C22" s="53">
        <v>25301.61</v>
      </c>
      <c r="D22" s="8"/>
      <c r="E22">
        <f aca="true" t="shared" si="0" ref="E22:E31">+(C22-C$7)/C$8</f>
        <v>0.01055020063609865</v>
      </c>
      <c r="F22">
        <f aca="true" t="shared" si="1" ref="F22:F31">ROUND(2*E22,0)/2</f>
        <v>0</v>
      </c>
      <c r="G22">
        <f aca="true" t="shared" si="2" ref="G22:G31">+C22-(C$7+F22*C$8)</f>
        <v>0.11000000000058208</v>
      </c>
      <c r="H22">
        <f aca="true" t="shared" si="3" ref="H22:H31">+G22</f>
        <v>0.11000000000058208</v>
      </c>
      <c r="O22">
        <f aca="true" t="shared" si="4" ref="O22:O31">+C$11+C$12*$F22</f>
        <v>0.013301471296903039</v>
      </c>
      <c r="Q22" s="2">
        <f aca="true" t="shared" si="5" ref="Q22:Q31">+C22-15018.5</f>
        <v>10283.11</v>
      </c>
    </row>
    <row r="23" spans="1:17" ht="12.75">
      <c r="A23" s="52" t="s">
        <v>57</v>
      </c>
      <c r="B23" s="54" t="s">
        <v>91</v>
      </c>
      <c r="C23" s="53">
        <v>25624.712</v>
      </c>
      <c r="D23" s="8"/>
      <c r="E23">
        <f t="shared" si="0"/>
        <v>30.999558617969708</v>
      </c>
      <c r="F23">
        <f t="shared" si="1"/>
        <v>31</v>
      </c>
      <c r="G23">
        <f t="shared" si="2"/>
        <v>-0.004602000000886619</v>
      </c>
      <c r="H23">
        <f t="shared" si="3"/>
        <v>-0.004602000000886619</v>
      </c>
      <c r="O23">
        <f t="shared" si="4"/>
        <v>0.00879397899048549</v>
      </c>
      <c r="Q23" s="2">
        <f t="shared" si="5"/>
        <v>10606.212</v>
      </c>
    </row>
    <row r="24" spans="1:17" ht="12.75">
      <c r="A24" s="52" t="s">
        <v>57</v>
      </c>
      <c r="B24" s="54" t="s">
        <v>91</v>
      </c>
      <c r="C24" s="53">
        <v>25718.518</v>
      </c>
      <c r="D24" s="8"/>
      <c r="E24">
        <f t="shared" si="0"/>
        <v>39.99657789855733</v>
      </c>
      <c r="F24">
        <f t="shared" si="1"/>
        <v>40</v>
      </c>
      <c r="G24">
        <f t="shared" si="2"/>
        <v>-0.03568000000086613</v>
      </c>
      <c r="H24">
        <f t="shared" si="3"/>
        <v>-0.03568000000086613</v>
      </c>
      <c r="O24">
        <f t="shared" si="4"/>
        <v>0.007485352191848135</v>
      </c>
      <c r="Q24" s="2">
        <f t="shared" si="5"/>
        <v>10700.018</v>
      </c>
    </row>
    <row r="25" spans="1:17" ht="12.75">
      <c r="A25" s="52" t="s">
        <v>57</v>
      </c>
      <c r="B25" s="54" t="s">
        <v>91</v>
      </c>
      <c r="C25" s="53">
        <v>25791.465</v>
      </c>
      <c r="D25" s="8"/>
      <c r="E25">
        <f t="shared" si="0"/>
        <v>46.99299140580658</v>
      </c>
      <c r="F25">
        <f t="shared" si="1"/>
        <v>47</v>
      </c>
      <c r="G25">
        <f t="shared" si="2"/>
        <v>-0.07307399999990594</v>
      </c>
      <c r="H25">
        <f t="shared" si="3"/>
        <v>-0.07307399999990594</v>
      </c>
      <c r="O25">
        <f t="shared" si="4"/>
        <v>0.0064675313484635275</v>
      </c>
      <c r="Q25" s="2">
        <f t="shared" si="5"/>
        <v>10772.965</v>
      </c>
    </row>
    <row r="26" spans="1:17" ht="12.75">
      <c r="A26" s="52" t="s">
        <v>72</v>
      </c>
      <c r="B26" s="54" t="s">
        <v>91</v>
      </c>
      <c r="C26" s="53">
        <v>28043.616</v>
      </c>
      <c r="D26" s="8"/>
      <c r="E26">
        <f t="shared" si="0"/>
        <v>262.9988542482111</v>
      </c>
      <c r="F26">
        <f t="shared" si="1"/>
        <v>263</v>
      </c>
      <c r="G26">
        <f t="shared" si="2"/>
        <v>-0.011945999998715706</v>
      </c>
      <c r="H26">
        <f t="shared" si="3"/>
        <v>-0.011945999998715706</v>
      </c>
      <c r="O26">
        <f t="shared" si="4"/>
        <v>-0.02493951181883295</v>
      </c>
      <c r="Q26" s="2">
        <f t="shared" si="5"/>
        <v>13025.116000000002</v>
      </c>
    </row>
    <row r="27" spans="1:17" ht="12.75">
      <c r="A27" s="52" t="s">
        <v>72</v>
      </c>
      <c r="B27" s="54" t="s">
        <v>91</v>
      </c>
      <c r="C27" s="53">
        <v>28366.79</v>
      </c>
      <c r="D27" s="8"/>
      <c r="E27">
        <f t="shared" si="0"/>
        <v>293.99476825141556</v>
      </c>
      <c r="F27">
        <f t="shared" si="1"/>
        <v>294</v>
      </c>
      <c r="G27">
        <f t="shared" si="2"/>
        <v>-0.05454800000006799</v>
      </c>
      <c r="H27">
        <f t="shared" si="3"/>
        <v>-0.05454800000006799</v>
      </c>
      <c r="O27">
        <f t="shared" si="4"/>
        <v>-0.029447004125250503</v>
      </c>
      <c r="Q27" s="2">
        <f t="shared" si="5"/>
        <v>13348.29</v>
      </c>
    </row>
    <row r="28" spans="1:21" ht="12.75">
      <c r="A28" s="52" t="s">
        <v>72</v>
      </c>
      <c r="B28" s="54" t="s">
        <v>91</v>
      </c>
      <c r="C28" s="53">
        <v>28803.708</v>
      </c>
      <c r="D28" s="8"/>
      <c r="E28">
        <f t="shared" si="0"/>
        <v>335.89997335594774</v>
      </c>
      <c r="F28">
        <f>ROUND(2*E28,0)/2</f>
        <v>336</v>
      </c>
      <c r="O28">
        <f>+C$11+C$12*$F28</f>
        <v>-0.03555392918555815</v>
      </c>
      <c r="Q28" s="2">
        <f t="shared" si="5"/>
        <v>13785.207999999999</v>
      </c>
      <c r="U28">
        <f>+C28-(C$7+F28*C$8)</f>
        <v>-1.042912000000797</v>
      </c>
    </row>
    <row r="29" spans="1:17" ht="12.75">
      <c r="A29" s="52" t="s">
        <v>57</v>
      </c>
      <c r="B29" s="54" t="s">
        <v>91</v>
      </c>
      <c r="C29" s="53">
        <v>29784.8</v>
      </c>
      <c r="D29" s="8"/>
      <c r="E29">
        <f t="shared" si="0"/>
        <v>429.9974046506435</v>
      </c>
      <c r="F29">
        <f t="shared" si="1"/>
        <v>430</v>
      </c>
      <c r="G29">
        <f t="shared" si="2"/>
        <v>-0.027060000000346918</v>
      </c>
      <c r="H29">
        <f t="shared" si="3"/>
        <v>-0.027060000000346918</v>
      </c>
      <c r="O29">
        <f t="shared" si="4"/>
        <v>-0.04922180908243717</v>
      </c>
      <c r="Q29" s="2">
        <f t="shared" si="5"/>
        <v>14766.3</v>
      </c>
    </row>
    <row r="30" spans="1:17" ht="12.75">
      <c r="A30" s="52" t="s">
        <v>57</v>
      </c>
      <c r="B30" s="54" t="s">
        <v>91</v>
      </c>
      <c r="C30" s="53">
        <v>29847.385</v>
      </c>
      <c r="D30" s="8"/>
      <c r="E30">
        <f t="shared" si="0"/>
        <v>435.9999892579774</v>
      </c>
      <c r="F30">
        <f t="shared" si="1"/>
        <v>436</v>
      </c>
      <c r="G30">
        <f t="shared" si="2"/>
        <v>-0.00011200000153621659</v>
      </c>
      <c r="H30">
        <f t="shared" si="3"/>
        <v>-0.00011200000153621659</v>
      </c>
      <c r="O30">
        <f t="shared" si="4"/>
        <v>-0.0500942269481954</v>
      </c>
      <c r="Q30" s="2">
        <f t="shared" si="5"/>
        <v>14828.884999999998</v>
      </c>
    </row>
    <row r="31" spans="1:17" ht="12.75">
      <c r="A31" s="52" t="s">
        <v>90</v>
      </c>
      <c r="B31" s="54" t="s">
        <v>91</v>
      </c>
      <c r="C31" s="53">
        <v>55850.262</v>
      </c>
      <c r="D31" s="8"/>
      <c r="E31">
        <f t="shared" si="0"/>
        <v>2929.9597116610985</v>
      </c>
      <c r="F31">
        <f t="shared" si="1"/>
        <v>2930</v>
      </c>
      <c r="G31">
        <f t="shared" si="2"/>
        <v>-0.42005999999673804</v>
      </c>
      <c r="H31">
        <f t="shared" si="3"/>
        <v>-0.42005999999673804</v>
      </c>
      <c r="O31">
        <f t="shared" si="4"/>
        <v>-0.4127292531483686</v>
      </c>
      <c r="Q31" s="2">
        <f t="shared" si="5"/>
        <v>40831.762</v>
      </c>
    </row>
    <row r="32" spans="2:17" ht="12.75">
      <c r="B32" s="3"/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11"/>
  <sheetViews>
    <sheetView zoomScalePageLayoutView="0" workbookViewId="0" topLeftCell="A1">
      <selection activeCell="A11" sqref="A11:C20"/>
    </sheetView>
  </sheetViews>
  <sheetFormatPr defaultColWidth="9.140625" defaultRowHeight="12.75"/>
  <cols>
    <col min="1" max="1" width="19.7109375" style="8" customWidth="1"/>
    <col min="2" max="2" width="4.421875" style="10" customWidth="1"/>
    <col min="3" max="3" width="12.7109375" style="8" customWidth="1"/>
    <col min="4" max="4" width="5.421875" style="10" customWidth="1"/>
    <col min="5" max="5" width="14.8515625" style="10" customWidth="1"/>
    <col min="6" max="6" width="9.140625" style="10" customWidth="1"/>
    <col min="7" max="7" width="12.00390625" style="10" customWidth="1"/>
    <col min="8" max="8" width="14.140625" style="8" customWidth="1"/>
    <col min="9" max="9" width="22.57421875" style="10" customWidth="1"/>
    <col min="10" max="10" width="25.140625" style="10" customWidth="1"/>
    <col min="11" max="11" width="15.7109375" style="10" customWidth="1"/>
    <col min="12" max="12" width="14.140625" style="10" customWidth="1"/>
    <col min="13" max="13" width="9.57421875" style="10" customWidth="1"/>
    <col min="14" max="14" width="14.140625" style="10" customWidth="1"/>
    <col min="15" max="15" width="23.421875" style="10" customWidth="1"/>
    <col min="16" max="16" width="16.57421875" style="10" customWidth="1"/>
    <col min="17" max="17" width="41.00390625" style="10" customWidth="1"/>
    <col min="18" max="16384" width="9.140625" style="10" customWidth="1"/>
  </cols>
  <sheetData>
    <row r="1" spans="1:10" ht="15.75">
      <c r="A1" s="38" t="s">
        <v>41</v>
      </c>
      <c r="I1" s="39" t="s">
        <v>42</v>
      </c>
      <c r="J1" s="40" t="s">
        <v>40</v>
      </c>
    </row>
    <row r="2" spans="9:10" ht="12.75">
      <c r="I2" s="41" t="s">
        <v>43</v>
      </c>
      <c r="J2" s="42" t="s">
        <v>39</v>
      </c>
    </row>
    <row r="3" spans="1:10" ht="12.75">
      <c r="A3" s="43" t="s">
        <v>44</v>
      </c>
      <c r="I3" s="41" t="s">
        <v>45</v>
      </c>
      <c r="J3" s="42" t="s">
        <v>37</v>
      </c>
    </row>
    <row r="4" spans="9:10" ht="12.75">
      <c r="I4" s="41" t="s">
        <v>46</v>
      </c>
      <c r="J4" s="42" t="s">
        <v>37</v>
      </c>
    </row>
    <row r="5" spans="9:10" ht="13.5" thickBot="1">
      <c r="I5" s="44" t="s">
        <v>47</v>
      </c>
      <c r="J5" s="45" t="s">
        <v>38</v>
      </c>
    </row>
    <row r="10" ht="13.5" thickBot="1"/>
    <row r="11" spans="1:16" ht="12.75" customHeight="1" thickBot="1">
      <c r="A11" s="8" t="str">
        <f aca="true" t="shared" si="0" ref="A11:A20">P11</f>
        <v> KVBB 24.60 </v>
      </c>
      <c r="B11" s="3" t="str">
        <f aca="true" t="shared" si="1" ref="B11:B20">IF(H11=INT(H11),"I","II")</f>
        <v>I</v>
      </c>
      <c r="C11" s="8">
        <f aca="true" t="shared" si="2" ref="C11:C20">1*G11</f>
        <v>25301.61</v>
      </c>
      <c r="D11" s="10" t="str">
        <f aca="true" t="shared" si="3" ref="D11:D20">VLOOKUP(F11,I$1:J$5,2,FALSE)</f>
        <v>vis</v>
      </c>
      <c r="E11" s="46">
        <f>VLOOKUP(C11,A!C$21:E$973,3,FALSE)</f>
        <v>0.01055020063609865</v>
      </c>
      <c r="F11" s="3" t="s">
        <v>47</v>
      </c>
      <c r="G11" s="10" t="str">
        <f aca="true" t="shared" si="4" ref="G11:G20">MID(I11,3,LEN(I11)-3)</f>
        <v>25301.610</v>
      </c>
      <c r="H11" s="8">
        <f aca="true" t="shared" si="5" ref="H11:H20">1*K11</f>
        <v>0</v>
      </c>
      <c r="I11" s="47" t="s">
        <v>52</v>
      </c>
      <c r="J11" s="48" t="s">
        <v>53</v>
      </c>
      <c r="K11" s="47">
        <v>0</v>
      </c>
      <c r="L11" s="47" t="s">
        <v>54</v>
      </c>
      <c r="M11" s="48" t="s">
        <v>55</v>
      </c>
      <c r="N11" s="48"/>
      <c r="O11" s="49" t="s">
        <v>56</v>
      </c>
      <c r="P11" s="49" t="s">
        <v>57</v>
      </c>
    </row>
    <row r="12" spans="1:16" ht="12.75" customHeight="1" thickBot="1">
      <c r="A12" s="8" t="str">
        <f t="shared" si="0"/>
        <v> KVBB 24.60 </v>
      </c>
      <c r="B12" s="3" t="str">
        <f t="shared" si="1"/>
        <v>I</v>
      </c>
      <c r="C12" s="8">
        <f t="shared" si="2"/>
        <v>25624.712</v>
      </c>
      <c r="D12" s="10" t="str">
        <f t="shared" si="3"/>
        <v>vis</v>
      </c>
      <c r="E12" s="46">
        <f>VLOOKUP(C12,A!C$21:E$973,3,FALSE)</f>
        <v>30.999558617969708</v>
      </c>
      <c r="F12" s="3" t="s">
        <v>47</v>
      </c>
      <c r="G12" s="10" t="str">
        <f t="shared" si="4"/>
        <v>25624.712</v>
      </c>
      <c r="H12" s="8">
        <f t="shared" si="5"/>
        <v>31</v>
      </c>
      <c r="I12" s="47" t="s">
        <v>58</v>
      </c>
      <c r="J12" s="48" t="s">
        <v>59</v>
      </c>
      <c r="K12" s="47">
        <v>31</v>
      </c>
      <c r="L12" s="47" t="s">
        <v>60</v>
      </c>
      <c r="M12" s="48" t="s">
        <v>55</v>
      </c>
      <c r="N12" s="48"/>
      <c r="O12" s="49" t="s">
        <v>56</v>
      </c>
      <c r="P12" s="49" t="s">
        <v>57</v>
      </c>
    </row>
    <row r="13" spans="1:16" ht="12.75" customHeight="1" thickBot="1">
      <c r="A13" s="8" t="str">
        <f t="shared" si="0"/>
        <v> KVBB 24.60 </v>
      </c>
      <c r="B13" s="3" t="str">
        <f t="shared" si="1"/>
        <v>I</v>
      </c>
      <c r="C13" s="8">
        <f t="shared" si="2"/>
        <v>25718.518</v>
      </c>
      <c r="D13" s="10" t="str">
        <f t="shared" si="3"/>
        <v>vis</v>
      </c>
      <c r="E13" s="46">
        <f>VLOOKUP(C13,A!C$21:E$973,3,FALSE)</f>
        <v>39.99657789855733</v>
      </c>
      <c r="F13" s="3" t="s">
        <v>47</v>
      </c>
      <c r="G13" s="10" t="str">
        <f t="shared" si="4"/>
        <v>25718.518</v>
      </c>
      <c r="H13" s="8">
        <f t="shared" si="5"/>
        <v>40</v>
      </c>
      <c r="I13" s="47" t="s">
        <v>61</v>
      </c>
      <c r="J13" s="48" t="s">
        <v>62</v>
      </c>
      <c r="K13" s="47">
        <v>40</v>
      </c>
      <c r="L13" s="47" t="s">
        <v>63</v>
      </c>
      <c r="M13" s="48" t="s">
        <v>55</v>
      </c>
      <c r="N13" s="48"/>
      <c r="O13" s="49" t="s">
        <v>56</v>
      </c>
      <c r="P13" s="49" t="s">
        <v>57</v>
      </c>
    </row>
    <row r="14" spans="1:16" ht="12.75" customHeight="1" thickBot="1">
      <c r="A14" s="8" t="str">
        <f t="shared" si="0"/>
        <v> KVBB 24.60 </v>
      </c>
      <c r="B14" s="3" t="str">
        <f t="shared" si="1"/>
        <v>I</v>
      </c>
      <c r="C14" s="8">
        <f t="shared" si="2"/>
        <v>25791.465</v>
      </c>
      <c r="D14" s="10" t="str">
        <f t="shared" si="3"/>
        <v>vis</v>
      </c>
      <c r="E14" s="46">
        <f>VLOOKUP(C14,A!C$21:E$973,3,FALSE)</f>
        <v>46.99299140580658</v>
      </c>
      <c r="F14" s="3" t="s">
        <v>47</v>
      </c>
      <c r="G14" s="10" t="str">
        <f t="shared" si="4"/>
        <v>25791.465</v>
      </c>
      <c r="H14" s="8">
        <f t="shared" si="5"/>
        <v>47</v>
      </c>
      <c r="I14" s="47" t="s">
        <v>64</v>
      </c>
      <c r="J14" s="48" t="s">
        <v>65</v>
      </c>
      <c r="K14" s="47">
        <v>47</v>
      </c>
      <c r="L14" s="47" t="s">
        <v>66</v>
      </c>
      <c r="M14" s="48" t="s">
        <v>55</v>
      </c>
      <c r="N14" s="48"/>
      <c r="O14" s="49" t="s">
        <v>56</v>
      </c>
      <c r="P14" s="49" t="s">
        <v>57</v>
      </c>
    </row>
    <row r="15" spans="1:16" ht="12.75" customHeight="1" thickBot="1">
      <c r="A15" s="8" t="str">
        <f t="shared" si="0"/>
        <v> AA 26.347 </v>
      </c>
      <c r="B15" s="3" t="str">
        <f t="shared" si="1"/>
        <v>I</v>
      </c>
      <c r="C15" s="8">
        <f t="shared" si="2"/>
        <v>28043.616</v>
      </c>
      <c r="D15" s="10" t="str">
        <f t="shared" si="3"/>
        <v>vis</v>
      </c>
      <c r="E15" s="46">
        <f>VLOOKUP(C15,A!C$21:E$973,3,FALSE)</f>
        <v>262.9988542482111</v>
      </c>
      <c r="F15" s="3" t="s">
        <v>47</v>
      </c>
      <c r="G15" s="10" t="str">
        <f t="shared" si="4"/>
        <v>28043.616</v>
      </c>
      <c r="H15" s="8">
        <f t="shared" si="5"/>
        <v>263</v>
      </c>
      <c r="I15" s="47" t="s">
        <v>67</v>
      </c>
      <c r="J15" s="48" t="s">
        <v>68</v>
      </c>
      <c r="K15" s="47">
        <v>263</v>
      </c>
      <c r="L15" s="47" t="s">
        <v>69</v>
      </c>
      <c r="M15" s="48" t="s">
        <v>70</v>
      </c>
      <c r="N15" s="48"/>
      <c r="O15" s="49" t="s">
        <v>71</v>
      </c>
      <c r="P15" s="49" t="s">
        <v>72</v>
      </c>
    </row>
    <row r="16" spans="1:16" ht="12.75" customHeight="1" thickBot="1">
      <c r="A16" s="8" t="str">
        <f t="shared" si="0"/>
        <v> AA 26.347 </v>
      </c>
      <c r="B16" s="3" t="str">
        <f t="shared" si="1"/>
        <v>I</v>
      </c>
      <c r="C16" s="8">
        <f t="shared" si="2"/>
        <v>28366.79</v>
      </c>
      <c r="D16" s="10" t="str">
        <f t="shared" si="3"/>
        <v>vis</v>
      </c>
      <c r="E16" s="46">
        <f>VLOOKUP(C16,A!C$21:E$973,3,FALSE)</f>
        <v>293.99476825141556</v>
      </c>
      <c r="F16" s="3" t="s">
        <v>47</v>
      </c>
      <c r="G16" s="10" t="str">
        <f t="shared" si="4"/>
        <v>28366.790</v>
      </c>
      <c r="H16" s="8">
        <f t="shared" si="5"/>
        <v>294</v>
      </c>
      <c r="I16" s="47" t="s">
        <v>73</v>
      </c>
      <c r="J16" s="48" t="s">
        <v>74</v>
      </c>
      <c r="K16" s="47">
        <v>294</v>
      </c>
      <c r="L16" s="47" t="s">
        <v>75</v>
      </c>
      <c r="M16" s="48" t="s">
        <v>70</v>
      </c>
      <c r="N16" s="48"/>
      <c r="O16" s="49" t="s">
        <v>71</v>
      </c>
      <c r="P16" s="49" t="s">
        <v>72</v>
      </c>
    </row>
    <row r="17" spans="1:16" ht="12.75" customHeight="1" thickBot="1">
      <c r="A17" s="8" t="str">
        <f t="shared" si="0"/>
        <v> AA 26.347 </v>
      </c>
      <c r="B17" s="3" t="str">
        <f t="shared" si="1"/>
        <v>I</v>
      </c>
      <c r="C17" s="8">
        <f t="shared" si="2"/>
        <v>28803.708</v>
      </c>
      <c r="D17" s="10" t="str">
        <f t="shared" si="3"/>
        <v>vis</v>
      </c>
      <c r="E17" s="46">
        <f>VLOOKUP(C17,A!C$21:E$973,3,FALSE)</f>
        <v>335.89997335594774</v>
      </c>
      <c r="F17" s="3" t="s">
        <v>47</v>
      </c>
      <c r="G17" s="10" t="str">
        <f t="shared" si="4"/>
        <v>28803.708</v>
      </c>
      <c r="H17" s="8">
        <f t="shared" si="5"/>
        <v>336</v>
      </c>
      <c r="I17" s="47" t="s">
        <v>76</v>
      </c>
      <c r="J17" s="48" t="s">
        <v>77</v>
      </c>
      <c r="K17" s="47">
        <v>336</v>
      </c>
      <c r="L17" s="47" t="s">
        <v>78</v>
      </c>
      <c r="M17" s="48" t="s">
        <v>70</v>
      </c>
      <c r="N17" s="48"/>
      <c r="O17" s="49" t="s">
        <v>71</v>
      </c>
      <c r="P17" s="49" t="s">
        <v>72</v>
      </c>
    </row>
    <row r="18" spans="1:16" ht="12.75" customHeight="1" thickBot="1">
      <c r="A18" s="8" t="str">
        <f t="shared" si="0"/>
        <v> KVBB 24.60 </v>
      </c>
      <c r="B18" s="3" t="str">
        <f t="shared" si="1"/>
        <v>I</v>
      </c>
      <c r="C18" s="8">
        <f t="shared" si="2"/>
        <v>29784.8</v>
      </c>
      <c r="D18" s="10" t="str">
        <f t="shared" si="3"/>
        <v>vis</v>
      </c>
      <c r="E18" s="46">
        <f>VLOOKUP(C18,A!C$21:E$973,3,FALSE)</f>
        <v>429.9974046506435</v>
      </c>
      <c r="F18" s="3" t="s">
        <v>47</v>
      </c>
      <c r="G18" s="10" t="str">
        <f t="shared" si="4"/>
        <v>29784.800</v>
      </c>
      <c r="H18" s="8">
        <f t="shared" si="5"/>
        <v>430</v>
      </c>
      <c r="I18" s="47" t="s">
        <v>79</v>
      </c>
      <c r="J18" s="48" t="s">
        <v>80</v>
      </c>
      <c r="K18" s="47">
        <v>430</v>
      </c>
      <c r="L18" s="47" t="s">
        <v>81</v>
      </c>
      <c r="M18" s="48" t="s">
        <v>55</v>
      </c>
      <c r="N18" s="48"/>
      <c r="O18" s="49" t="s">
        <v>56</v>
      </c>
      <c r="P18" s="49" t="s">
        <v>57</v>
      </c>
    </row>
    <row r="19" spans="1:16" ht="12.75" customHeight="1" thickBot="1">
      <c r="A19" s="8" t="str">
        <f t="shared" si="0"/>
        <v> KVBB 24.60 </v>
      </c>
      <c r="B19" s="3" t="str">
        <f t="shared" si="1"/>
        <v>I</v>
      </c>
      <c r="C19" s="8">
        <f t="shared" si="2"/>
        <v>29847.385</v>
      </c>
      <c r="D19" s="10" t="str">
        <f t="shared" si="3"/>
        <v>vis</v>
      </c>
      <c r="E19" s="46">
        <f>VLOOKUP(C19,A!C$21:E$973,3,FALSE)</f>
        <v>435.9999892579774</v>
      </c>
      <c r="F19" s="3" t="s">
        <v>47</v>
      </c>
      <c r="G19" s="10" t="str">
        <f t="shared" si="4"/>
        <v>29847.385</v>
      </c>
      <c r="H19" s="8">
        <f t="shared" si="5"/>
        <v>436</v>
      </c>
      <c r="I19" s="47" t="s">
        <v>82</v>
      </c>
      <c r="J19" s="48" t="s">
        <v>83</v>
      </c>
      <c r="K19" s="47">
        <v>436</v>
      </c>
      <c r="L19" s="47" t="s">
        <v>84</v>
      </c>
      <c r="M19" s="48" t="s">
        <v>55</v>
      </c>
      <c r="N19" s="48"/>
      <c r="O19" s="49" t="s">
        <v>56</v>
      </c>
      <c r="P19" s="49" t="s">
        <v>57</v>
      </c>
    </row>
    <row r="20" spans="1:16" ht="12.75" customHeight="1" thickBot="1">
      <c r="A20" s="8" t="str">
        <f t="shared" si="0"/>
        <v>VSB 53 </v>
      </c>
      <c r="B20" s="3" t="str">
        <f t="shared" si="1"/>
        <v>I</v>
      </c>
      <c r="C20" s="8">
        <f t="shared" si="2"/>
        <v>55850.262</v>
      </c>
      <c r="D20" s="10" t="str">
        <f t="shared" si="3"/>
        <v>vis</v>
      </c>
      <c r="E20" s="46">
        <f>VLOOKUP(C20,A!C$21:E$973,3,FALSE)</f>
        <v>2929.9597116610985</v>
      </c>
      <c r="F20" s="3" t="s">
        <v>47</v>
      </c>
      <c r="G20" s="10" t="str">
        <f t="shared" si="4"/>
        <v>55850.262</v>
      </c>
      <c r="H20" s="8">
        <f t="shared" si="5"/>
        <v>2930</v>
      </c>
      <c r="I20" s="47" t="s">
        <v>85</v>
      </c>
      <c r="J20" s="48" t="s">
        <v>86</v>
      </c>
      <c r="K20" s="47">
        <v>2930</v>
      </c>
      <c r="L20" s="47" t="s">
        <v>87</v>
      </c>
      <c r="M20" s="48" t="s">
        <v>88</v>
      </c>
      <c r="N20" s="48" t="s">
        <v>47</v>
      </c>
      <c r="O20" s="49" t="s">
        <v>89</v>
      </c>
      <c r="P20" s="50" t="s">
        <v>90</v>
      </c>
    </row>
    <row r="21" spans="2:6" ht="12.75">
      <c r="B21" s="3"/>
      <c r="E21" s="46"/>
      <c r="F21" s="3"/>
    </row>
    <row r="22" spans="2:6" ht="12.75">
      <c r="B22" s="3"/>
      <c r="E22" s="46"/>
      <c r="F22" s="3"/>
    </row>
    <row r="23" spans="2:6" ht="12.75">
      <c r="B23" s="3"/>
      <c r="E23" s="46"/>
      <c r="F23" s="3"/>
    </row>
    <row r="24" spans="2:6" ht="12.75">
      <c r="B24" s="3"/>
      <c r="F24" s="3"/>
    </row>
    <row r="25" spans="2:6" ht="12.75">
      <c r="B25" s="3"/>
      <c r="F25" s="3"/>
    </row>
    <row r="26" spans="2:6" ht="12.75">
      <c r="B26" s="3"/>
      <c r="F26" s="3"/>
    </row>
    <row r="27" spans="2:6" ht="12.75">
      <c r="B27" s="3"/>
      <c r="F27" s="3"/>
    </row>
    <row r="28" spans="2:6" ht="12.75">
      <c r="B28" s="3"/>
      <c r="F28" s="3"/>
    </row>
    <row r="29" spans="2:6" ht="12.75">
      <c r="B29" s="3"/>
      <c r="F29" s="3"/>
    </row>
    <row r="30" spans="2:6" ht="12.75">
      <c r="B30" s="3"/>
      <c r="F30" s="3"/>
    </row>
    <row r="31" spans="2:6" ht="12.75">
      <c r="B31" s="3"/>
      <c r="F31" s="3"/>
    </row>
    <row r="32" spans="2:6" ht="12.75">
      <c r="B32" s="3"/>
      <c r="F32" s="3"/>
    </row>
    <row r="33" spans="2:6" ht="12.75">
      <c r="B33" s="3"/>
      <c r="F33" s="3"/>
    </row>
    <row r="34" spans="2:6" ht="12.75">
      <c r="B34" s="3"/>
      <c r="F34" s="3"/>
    </row>
    <row r="35" spans="2:6" ht="12.75">
      <c r="B35" s="3"/>
      <c r="F35" s="3"/>
    </row>
    <row r="36" spans="2:6" ht="12.75">
      <c r="B36" s="3"/>
      <c r="F36" s="3"/>
    </row>
    <row r="37" spans="2:6" ht="12.75">
      <c r="B37" s="3"/>
      <c r="F37" s="3"/>
    </row>
    <row r="38" spans="2:6" ht="12.75">
      <c r="B38" s="3"/>
      <c r="F38" s="3"/>
    </row>
    <row r="39" spans="2:6" ht="12.75">
      <c r="B39" s="3"/>
      <c r="F39" s="3"/>
    </row>
    <row r="40" spans="2:6" ht="12.75">
      <c r="B40" s="3"/>
      <c r="F40" s="3"/>
    </row>
    <row r="41" spans="2:6" ht="12.75">
      <c r="B41" s="3"/>
      <c r="F41" s="3"/>
    </row>
    <row r="42" spans="2:6" ht="12.75">
      <c r="B42" s="3"/>
      <c r="F42" s="3"/>
    </row>
    <row r="43" spans="2:6" ht="12.75">
      <c r="B43" s="3"/>
      <c r="F43" s="3"/>
    </row>
    <row r="44" spans="2:6" ht="12.75">
      <c r="B44" s="3"/>
      <c r="F44" s="3"/>
    </row>
    <row r="45" spans="2:6" ht="12.75">
      <c r="B45" s="3"/>
      <c r="F45" s="3"/>
    </row>
    <row r="46" spans="2:6" ht="12.75">
      <c r="B46" s="3"/>
      <c r="F46" s="3"/>
    </row>
    <row r="47" spans="2:6" ht="12.75">
      <c r="B47" s="3"/>
      <c r="F47" s="3"/>
    </row>
    <row r="48" spans="2:6" ht="12.75">
      <c r="B48" s="3"/>
      <c r="F48" s="3"/>
    </row>
    <row r="49" spans="2:6" ht="12.75">
      <c r="B49" s="3"/>
      <c r="F49" s="3"/>
    </row>
    <row r="50" spans="2:6" ht="12.75">
      <c r="B50" s="3"/>
      <c r="F50" s="3"/>
    </row>
    <row r="51" spans="2:6" ht="12.75">
      <c r="B51" s="3"/>
      <c r="F51" s="3"/>
    </row>
    <row r="52" spans="2:6" ht="12.75">
      <c r="B52" s="3"/>
      <c r="F52" s="3"/>
    </row>
    <row r="53" spans="2:6" ht="12.75">
      <c r="B53" s="3"/>
      <c r="F53" s="3"/>
    </row>
    <row r="54" spans="2:6" ht="12.75">
      <c r="B54" s="3"/>
      <c r="F54" s="3"/>
    </row>
    <row r="55" spans="2:6" ht="12.75">
      <c r="B55" s="3"/>
      <c r="F55" s="3"/>
    </row>
    <row r="56" spans="2:6" ht="12.75">
      <c r="B56" s="3"/>
      <c r="F56" s="3"/>
    </row>
    <row r="57" spans="2:6" ht="12.75">
      <c r="B57" s="3"/>
      <c r="F57" s="3"/>
    </row>
    <row r="58" spans="2:6" ht="12.75">
      <c r="B58" s="3"/>
      <c r="F58" s="3"/>
    </row>
    <row r="59" spans="2:6" ht="12.75">
      <c r="B59" s="3"/>
      <c r="F59" s="3"/>
    </row>
    <row r="60" spans="2:6" ht="12.75">
      <c r="B60" s="3"/>
      <c r="F60" s="3"/>
    </row>
    <row r="61" spans="2:6" ht="12.75">
      <c r="B61" s="3"/>
      <c r="F61" s="3"/>
    </row>
    <row r="62" spans="2:6" ht="12.75">
      <c r="B62" s="3"/>
      <c r="F62" s="3"/>
    </row>
    <row r="63" spans="2:6" ht="12.75">
      <c r="B63" s="3"/>
      <c r="F63" s="3"/>
    </row>
    <row r="64" spans="2:6" ht="12.75">
      <c r="B64" s="3"/>
      <c r="F64" s="3"/>
    </row>
    <row r="65" spans="2:6" ht="12.75">
      <c r="B65" s="3"/>
      <c r="F65" s="3"/>
    </row>
    <row r="66" spans="2:6" ht="12.75">
      <c r="B66" s="3"/>
      <c r="F66" s="3"/>
    </row>
    <row r="67" spans="2:6" ht="12.75">
      <c r="B67" s="3"/>
      <c r="F67" s="3"/>
    </row>
    <row r="68" spans="2:6" ht="12.75">
      <c r="B68" s="3"/>
      <c r="F68" s="3"/>
    </row>
    <row r="69" spans="2:6" ht="12.75">
      <c r="B69" s="3"/>
      <c r="F69" s="3"/>
    </row>
    <row r="70" spans="2:6" ht="12.75">
      <c r="B70" s="3"/>
      <c r="F70" s="3"/>
    </row>
    <row r="71" spans="2:6" ht="12.75">
      <c r="B71" s="3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  <row r="752" spans="2:6" ht="12.75">
      <c r="B752" s="3"/>
      <c r="F752" s="3"/>
    </row>
    <row r="753" spans="2:6" ht="12.75">
      <c r="B753" s="3"/>
      <c r="F753" s="3"/>
    </row>
    <row r="754" spans="2:6" ht="12.75">
      <c r="B754" s="3"/>
      <c r="F754" s="3"/>
    </row>
    <row r="755" spans="2:6" ht="12.75">
      <c r="B755" s="3"/>
      <c r="F755" s="3"/>
    </row>
    <row r="756" spans="2:6" ht="12.75">
      <c r="B756" s="3"/>
      <c r="F756" s="3"/>
    </row>
    <row r="757" spans="2:6" ht="12.75">
      <c r="B757" s="3"/>
      <c r="F757" s="3"/>
    </row>
    <row r="758" spans="2:6" ht="12.75">
      <c r="B758" s="3"/>
      <c r="F758" s="3"/>
    </row>
    <row r="759" spans="2:6" ht="12.75">
      <c r="B759" s="3"/>
      <c r="F759" s="3"/>
    </row>
    <row r="760" spans="2:6" ht="12.75">
      <c r="B760" s="3"/>
      <c r="F760" s="3"/>
    </row>
    <row r="761" spans="2:6" ht="12.75">
      <c r="B761" s="3"/>
      <c r="F761" s="3"/>
    </row>
    <row r="762" spans="2:6" ht="12.75">
      <c r="B762" s="3"/>
      <c r="F762" s="3"/>
    </row>
    <row r="763" spans="2:6" ht="12.75">
      <c r="B763" s="3"/>
      <c r="F763" s="3"/>
    </row>
    <row r="764" spans="2:6" ht="12.75">
      <c r="B764" s="3"/>
      <c r="F764" s="3"/>
    </row>
    <row r="765" spans="2:6" ht="12.75">
      <c r="B765" s="3"/>
      <c r="F765" s="3"/>
    </row>
    <row r="766" spans="2:6" ht="12.75">
      <c r="B766" s="3"/>
      <c r="F766" s="3"/>
    </row>
    <row r="767" spans="2:6" ht="12.75">
      <c r="B767" s="3"/>
      <c r="F767" s="3"/>
    </row>
    <row r="768" spans="2:6" ht="12.75">
      <c r="B768" s="3"/>
      <c r="F768" s="3"/>
    </row>
    <row r="769" spans="2:6" ht="12.75">
      <c r="B769" s="3"/>
      <c r="F769" s="3"/>
    </row>
    <row r="770" spans="2:6" ht="12.75">
      <c r="B770" s="3"/>
      <c r="F770" s="3"/>
    </row>
    <row r="771" spans="2:6" ht="12.75">
      <c r="B771" s="3"/>
      <c r="F771" s="3"/>
    </row>
    <row r="772" spans="2:6" ht="12.75">
      <c r="B772" s="3"/>
      <c r="F772" s="3"/>
    </row>
    <row r="773" spans="2:6" ht="12.75">
      <c r="B773" s="3"/>
      <c r="F773" s="3"/>
    </row>
    <row r="774" spans="2:6" ht="12.75">
      <c r="B774" s="3"/>
      <c r="F774" s="3"/>
    </row>
    <row r="775" spans="2:6" ht="12.75">
      <c r="B775" s="3"/>
      <c r="F775" s="3"/>
    </row>
    <row r="776" spans="2:6" ht="12.75">
      <c r="B776" s="3"/>
      <c r="F776" s="3"/>
    </row>
    <row r="777" spans="2:6" ht="12.75">
      <c r="B777" s="3"/>
      <c r="F777" s="3"/>
    </row>
    <row r="778" spans="2:6" ht="12.75">
      <c r="B778" s="3"/>
      <c r="F778" s="3"/>
    </row>
    <row r="779" spans="2:6" ht="12.75">
      <c r="B779" s="3"/>
      <c r="F779" s="3"/>
    </row>
    <row r="780" spans="2:6" ht="12.75">
      <c r="B780" s="3"/>
      <c r="F780" s="3"/>
    </row>
    <row r="781" spans="2:6" ht="12.75">
      <c r="B781" s="3"/>
      <c r="F781" s="3"/>
    </row>
    <row r="782" spans="2:6" ht="12.75">
      <c r="B782" s="3"/>
      <c r="F782" s="3"/>
    </row>
    <row r="783" spans="2:6" ht="12.75">
      <c r="B783" s="3"/>
      <c r="F783" s="3"/>
    </row>
    <row r="784" spans="2:6" ht="12.75">
      <c r="B784" s="3"/>
      <c r="F784" s="3"/>
    </row>
    <row r="785" spans="2:6" ht="12.75">
      <c r="B785" s="3"/>
      <c r="F785" s="3"/>
    </row>
    <row r="786" spans="2:6" ht="12.75">
      <c r="B786" s="3"/>
      <c r="F786" s="3"/>
    </row>
    <row r="787" spans="2:6" ht="12.75">
      <c r="B787" s="3"/>
      <c r="F787" s="3"/>
    </row>
    <row r="788" spans="2:6" ht="12.75">
      <c r="B788" s="3"/>
      <c r="F788" s="3"/>
    </row>
    <row r="789" spans="2:6" ht="12.75">
      <c r="B789" s="3"/>
      <c r="F789" s="3"/>
    </row>
    <row r="790" spans="2:6" ht="12.75">
      <c r="B790" s="3"/>
      <c r="F790" s="3"/>
    </row>
    <row r="791" spans="2:6" ht="12.75">
      <c r="B791" s="3"/>
      <c r="F791" s="3"/>
    </row>
    <row r="792" spans="2:6" ht="12.75">
      <c r="B792" s="3"/>
      <c r="F792" s="3"/>
    </row>
    <row r="793" spans="2:6" ht="12.75">
      <c r="B793" s="3"/>
      <c r="F793" s="3"/>
    </row>
    <row r="794" spans="2:6" ht="12.75">
      <c r="B794" s="3"/>
      <c r="F794" s="3"/>
    </row>
    <row r="795" spans="2:6" ht="12.75">
      <c r="B795" s="3"/>
      <c r="F795" s="3"/>
    </row>
    <row r="796" spans="2:6" ht="12.75">
      <c r="B796" s="3"/>
      <c r="F796" s="3"/>
    </row>
    <row r="797" spans="2:6" ht="12.75">
      <c r="B797" s="3"/>
      <c r="F797" s="3"/>
    </row>
    <row r="798" spans="2:6" ht="12.75">
      <c r="B798" s="3"/>
      <c r="F798" s="3"/>
    </row>
    <row r="799" spans="2:6" ht="12.75">
      <c r="B799" s="3"/>
      <c r="F799" s="3"/>
    </row>
    <row r="800" spans="2:6" ht="12.75">
      <c r="B800" s="3"/>
      <c r="F800" s="3"/>
    </row>
    <row r="801" spans="2:6" ht="12.75">
      <c r="B801" s="3"/>
      <c r="F801" s="3"/>
    </row>
    <row r="802" spans="2:6" ht="12.75">
      <c r="B802" s="3"/>
      <c r="F802" s="3"/>
    </row>
    <row r="803" spans="2:6" ht="12.75">
      <c r="B803" s="3"/>
      <c r="F803" s="3"/>
    </row>
    <row r="804" spans="2:6" ht="12.75">
      <c r="B804" s="3"/>
      <c r="F804" s="3"/>
    </row>
    <row r="805" spans="2:6" ht="12.75">
      <c r="B805" s="3"/>
      <c r="F805" s="3"/>
    </row>
    <row r="806" spans="2:6" ht="12.75">
      <c r="B806" s="3"/>
      <c r="F806" s="3"/>
    </row>
    <row r="807" spans="2:6" ht="12.75">
      <c r="B807" s="3"/>
      <c r="F807" s="3"/>
    </row>
    <row r="808" spans="2:6" ht="12.75">
      <c r="B808" s="3"/>
      <c r="F808" s="3"/>
    </row>
    <row r="809" spans="2:6" ht="12.75">
      <c r="B809" s="3"/>
      <c r="F809" s="3"/>
    </row>
    <row r="810" spans="2:6" ht="12.75">
      <c r="B810" s="3"/>
      <c r="F810" s="3"/>
    </row>
    <row r="811" spans="2:6" ht="12.75">
      <c r="B811" s="3"/>
      <c r="F811" s="3"/>
    </row>
  </sheetData>
  <sheetProtection/>
  <hyperlinks>
    <hyperlink ref="A3" r:id="rId1" display="http://www.bav-astro.de/LkDB/index.php?lang=en&amp;sprache_dial=en"/>
    <hyperlink ref="P20" r:id="rId2" display="http://vsolj.cetus-net.org/vsoljno53.pdf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2022-11-24T07:07:05Z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