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<sst xmlns="http://schemas.openxmlformats.org/spreadsheetml/2006/main" count="55" uniqueCount="52">
  <si>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</si>
  <si>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</si>
  <si>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</si>
  <si>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</si>
  <si>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</si>
  <si>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</si>
  <si>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</si>
  <si>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</si>
  <si>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</si>
  <si>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</si>
  <si>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</si>
  <si>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</si>
  <si>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</si>
  <si>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</si>
  <si>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</si>
  <si>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</si>
  <si>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</si>
  <si>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</si>
  <si>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</si>
  <si>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</si>
  <si>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</si>
  <si>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</si>
  <si>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</si>
  <si>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</si>
  <si>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</si>
  <si>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</si>
  <si>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</si>
  <si>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</si>
  <si>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</si>
  <si>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</si>
  <si>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</si>
  <si>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</si>
  <si>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</si>
  <si>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</si>
  <si>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</si>
  <si>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</si>
  <si>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</si>
  <si>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</si>
  <si>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</si>
  <si>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</si>
  <si>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</si>
  <si>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OEJV</t>
  </si>
  <si>
    <t>EA</t>
  </si>
  <si>
    <t>IBVS 5960</t>
  </si>
  <si>
    <t>I</t>
  </si>
  <si>
    <t>IBVS 6011</t>
  </si>
  <si>
    <t>II</t>
  </si>
  <si>
    <t>OEJV 0137</t>
  </si>
  <si>
    <t>VSX</t>
  </si>
  <si>
    <t>Nelson</t>
  </si>
  <si>
    <t>DZ Vul / GSC 4010-0212</t>
  </si>
  <si>
    <t>IBVS 6092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</si>
</sst>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DZ Vul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4160984"/>
        <c:axId val="53026553"/>
      </c:scatterChart>
      <c:valAx>
        <c:axId val="4160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6553"/>
        <c:crosses val="autoZero"/>
        <c:crossBetween val="midCat"/>
        <c:dispUnits/>
      </c:valAx>
      <c:valAx>
        <c:axId val="5302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9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93375"/>
          <c:w val="0.782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50</v>
      </c>
    </row>
    <row r="2" spans="1:4" ht="12.75">
      <c r="A2" t="s">
        <v>23</v>
      </c>
      <c r="B2" t="s">
        <v>42</v>
      </c>
      <c r="C2" s="3"/>
      <c r="D2" s="3"/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30">
        <v>55478.647</v>
      </c>
      <c r="D7" s="8" t="s">
        <v>48</v>
      </c>
    </row>
    <row r="8" spans="1:4" ht="12.75">
      <c r="A8" t="s">
        <v>3</v>
      </c>
      <c r="C8" s="8">
        <v>1.594126</v>
      </c>
      <c r="D8" s="8" t="s">
        <v>48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9.002501822895278E-05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-1.4858286442529475E-06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59907.84674710648</v>
      </c>
    </row>
    <row r="15" spans="1:5" ht="12.75">
      <c r="A15" s="12" t="s">
        <v>17</v>
      </c>
      <c r="B15" s="10"/>
      <c r="C15" s="13">
        <f>(C7+C11)+(C8+C12)*INT(MAX(F21:F3532))</f>
        <v>56554.68113709068</v>
      </c>
      <c r="D15" s="14" t="s">
        <v>38</v>
      </c>
      <c r="E15" s="15">
        <f>ROUND(2*(E14-$C$7)/$C$8,0)/2+E13</f>
        <v>2779.5</v>
      </c>
    </row>
    <row r="16" spans="1:5" ht="12.75">
      <c r="A16" s="16" t="s">
        <v>4</v>
      </c>
      <c r="B16" s="10"/>
      <c r="C16" s="17">
        <f>+C8+C12</f>
        <v>1.5941245141713556</v>
      </c>
      <c r="D16" s="14" t="s">
        <v>39</v>
      </c>
      <c r="E16" s="24">
        <f>ROUND(2*(E14-$C$15)/$C$16,0)/2+E13</f>
        <v>2104.5</v>
      </c>
    </row>
    <row r="17" spans="1:5" ht="13.5" thickBot="1">
      <c r="A17" s="14" t="s">
        <v>29</v>
      </c>
      <c r="B17" s="10"/>
      <c r="C17" s="10">
        <f>COUNT(C21:C2190)</f>
        <v>4</v>
      </c>
      <c r="D17" s="14" t="s">
        <v>33</v>
      </c>
      <c r="E17" s="18">
        <f>+$C$15+$C$16*E16-15018.5-$C$9/24</f>
        <v>44891.41201049763</v>
      </c>
    </row>
    <row r="18" spans="1:5" ht="14.25" thickBot="1" thickTop="1">
      <c r="A18" s="16" t="s">
        <v>5</v>
      </c>
      <c r="B18" s="10"/>
      <c r="C18" s="19">
        <f>+C15</f>
        <v>56554.68113709068</v>
      </c>
      <c r="D18" s="20">
        <f>+C16</f>
        <v>1.5941245141713556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28</v>
      </c>
      <c r="J20" s="7" t="s">
        <v>49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36</v>
      </c>
    </row>
    <row r="21" spans="1:17" ht="12.75">
      <c r="A21" s="31" t="s">
        <v>47</v>
      </c>
      <c r="B21" s="32" t="s">
        <v>44</v>
      </c>
      <c r="C21" s="31">
        <v>55428.43151</v>
      </c>
      <c r="D21" s="31">
        <v>0.0016</v>
      </c>
      <c r="E21">
        <f>+(C21-C$7)/C$8</f>
        <v>-31.500326824852642</v>
      </c>
      <c r="F21">
        <f>ROUND(2*E21,0)/2</f>
        <v>-31.5</v>
      </c>
      <c r="G21">
        <f>+C21-(C$7+F21*C$8)</f>
        <v>-0.0005209999944781885</v>
      </c>
      <c r="H21">
        <f>+G21</f>
        <v>-0.0005209999944781885</v>
      </c>
      <c r="O21">
        <f>+C$11+C$12*$F21</f>
        <v>0.00013682862052292062</v>
      </c>
      <c r="Q21" s="2">
        <f>+C21-15018.5</f>
        <v>40409.93151</v>
      </c>
    </row>
    <row r="22" spans="1:17" ht="12.75">
      <c r="A22" s="31" t="s">
        <v>43</v>
      </c>
      <c r="B22" s="32" t="s">
        <v>44</v>
      </c>
      <c r="C22" s="31">
        <v>55478.647</v>
      </c>
      <c r="D22" s="31">
        <v>0.0004</v>
      </c>
      <c r="E22">
        <f>+(C22-C$7)/C$8</f>
        <v>0</v>
      </c>
      <c r="F22">
        <f>ROUND(2*E22,0)/2</f>
        <v>0</v>
      </c>
      <c r="G22">
        <f>+C22-(C$7+F22*C$8)</f>
        <v>0</v>
      </c>
      <c r="I22">
        <f>+G22</f>
        <v>0</v>
      </c>
      <c r="O22">
        <f>+C$11+C$12*$F22</f>
        <v>9.002501822895278E-05</v>
      </c>
      <c r="Q22" s="2">
        <f>+C22-15018.5</f>
        <v>40460.147</v>
      </c>
    </row>
    <row r="23" spans="1:17" ht="12.75">
      <c r="A23" s="31" t="s">
        <v>45</v>
      </c>
      <c r="B23" s="32" t="s">
        <v>46</v>
      </c>
      <c r="C23" s="31">
        <v>55847.6881</v>
      </c>
      <c r="D23" s="31">
        <v>0.0004</v>
      </c>
      <c r="E23">
        <f>+(C23-C$7)/C$8</f>
        <v>231.50058401908143</v>
      </c>
      <c r="F23">
        <f>ROUND(2*E23,0)/2</f>
        <v>231.5</v>
      </c>
      <c r="G23">
        <f>+C23-(C$7+F23*C$8)</f>
        <v>0.0009310000023106113</v>
      </c>
      <c r="I23">
        <f>+G23</f>
        <v>0.0009310000023106113</v>
      </c>
      <c r="O23">
        <f>+C$11+C$12*$F23</f>
        <v>-0.0002539443129156046</v>
      </c>
      <c r="Q23" s="2">
        <f>+C23-15018.5</f>
        <v>40829.1881</v>
      </c>
    </row>
    <row r="24" spans="1:17" ht="12.75">
      <c r="A24" s="33" t="s">
        <v>51</v>
      </c>
      <c r="B24" s="34"/>
      <c r="C24" s="35">
        <v>56554.6807</v>
      </c>
      <c r="D24" s="35">
        <v>0.0003</v>
      </c>
      <c r="E24">
        <f>+(C24-C$7)/C$8</f>
        <v>674.9991531409688</v>
      </c>
      <c r="F24">
        <f>ROUND(2*E24,0)/2</f>
        <v>675</v>
      </c>
      <c r="G24">
        <f>+C24-(C$7+F24*C$8)</f>
        <v>-0.0013499999986379407</v>
      </c>
      <c r="J24">
        <f>+G24</f>
        <v>-0.0013499999986379407</v>
      </c>
      <c r="O24">
        <f>+C$11+C$12*$F24</f>
        <v>-0.0009129093166417867</v>
      </c>
      <c r="Q24" s="2">
        <f>+C24-15018.5</f>
        <v>41536.1807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2022-11-24T07:19:19Z</dcterms:modified>
  <cp:category/>
  <cp:version/>
  <cp:contentType/>
  <cp:contentStatus/>
</cp:coreProperties>
</file>