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<sst xmlns="http://schemas.openxmlformats.org/spreadsheetml/2006/main" count="131" uniqueCount="55">
  <si>
    <t xml:space="preserve">IM Vul / GSC 1646-1588 </t>
  </si>
  <si>
    <t>E</t>
  </si>
  <si>
    <t>System Type:</t>
  </si>
  <si>
    <t>Kreiner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</si>
  <si>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</si>
  <si>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</si>
  <si>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</si>
  <si>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</si>
  <si>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</si>
  <si>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</si>
  <si>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</si>
  <si>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</si>
  <si>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</si>
  <si>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</si>
  <si>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</si>
  <si>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</si>
  <si>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</si>
  <si>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</si>
  <si>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</si>
  <si>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</si>
  <si>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</si>
  <si>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</si>
  <si>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</si>
  <si>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</si>
  <si>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</si>
  <si>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</si>
  <si>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</si>
  <si>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</si>
  <si>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</si>
  <si>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</si>
  <si>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</si>
  <si>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</si>
  <si>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</si>
  <si>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</si>
  <si>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</si>
  <si>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</si>
  <si>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</si>
  <si>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</si>
  <si>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</si>
  <si>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</si>
  <si>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</si>
  <si>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</si>
  <si>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BAD?</t>
  </si>
  <si>
    <t>Kreiner</t>
  </si>
  <si>
    <t>I</t>
  </si>
  <si>
    <t>IBVS 5645</t>
  </si>
  <si>
    <t>II</t>
  </si>
  <si>
    <t>OEJV 0074</t>
  </si>
  <si>
    <t>IBVS 5741</t>
  </si>
  <si>
    <t>IBVS 5802</t>
  </si>
  <si>
    <t>IBVS 5945</t>
  </si>
  <si>
    <t>OEJV 0168</t>
  </si>
  <si>
    <t>OEJV 0179</t>
  </si>
  <si>
    <t>OEJV 0211</t>
  </si>
  <si>
    <t>vis / CCD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</si>
</sst>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49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9"/>
      <color indexed="8"/>
      <name val="CourierNewPSMT"/>
      <family val="3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7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5" fontId="6" fillId="0" borderId="0" xfId="0" applyNumberFormat="1" applyFont="1" applyAlignment="1">
      <alignment vertical="top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1" fillId="0" borderId="0" xfId="60" applyFont="1" applyAlignment="1">
      <alignment horizontal="left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 Vul - O-C Diagr.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775"/>
          <c:w val="0.907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A!$F$21:$F$48</c:f>
              <c:numCache/>
            </c:numRef>
          </c:xVal>
          <c:yVal>
            <c:numRef>
              <c:f>A!$H$21:$H$48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A!$F$21:$F$48</c:f>
              <c:numCache/>
            </c:numRef>
          </c:xVal>
          <c:yVal>
            <c:numRef>
              <c:f>A!$I$21:$I$48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A!$F$21:$F$48</c:f>
              <c:numCache/>
            </c:numRef>
          </c:xVal>
          <c:yVal>
            <c:numRef>
              <c:f>A!$J$21:$J$48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A!$F$21:$F$48</c:f>
              <c:numCache/>
            </c:numRef>
          </c:xVal>
          <c:yVal>
            <c:numRef>
              <c:f>A!$K$21:$K$48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A!$F$21:$F$48</c:f>
              <c:numCache/>
            </c:numRef>
          </c:xVal>
          <c:yVal>
            <c:numRef>
              <c:f>A!$L$21:$L$48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A!$F$21:$F$48</c:f>
              <c:numCache/>
            </c:numRef>
          </c:xVal>
          <c:yVal>
            <c:numRef>
              <c:f>A!$M$21:$M$48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A!$F$21:$F$48</c:f>
              <c:numCache/>
            </c:numRef>
          </c:xVal>
          <c:yVal>
            <c:numRef>
              <c:f>A!$N$21:$N$48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A!$F$21:$F$48</c:f>
              <c:numCache/>
            </c:numRef>
          </c:xVal>
          <c:yVal>
            <c:numRef>
              <c:f>A!$O$21:$O$48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A!$F$21:$F$48</c:f>
              <c:numCache/>
            </c:numRef>
          </c:xVal>
          <c:yVal>
            <c:numRef>
              <c:f>A!$U$21:$U$48</c:f>
              <c:numCache/>
            </c:numRef>
          </c:yVal>
          <c:smooth val="0"/>
        </c:ser>
        <c:axId val="48073513"/>
        <c:axId val="30008434"/>
      </c:scatterChart>
      <c:valAx>
        <c:axId val="4807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8434"/>
        <c:crossesAt val="0"/>
        <c:crossBetween val="midCat"/>
        <c:dispUnits/>
      </c:valAx>
      <c:valAx>
        <c:axId val="30008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73513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825"/>
          <c:y val="0.92275"/>
          <c:w val="0.733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57700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_CCD\EB_Min\IBVS-PE_C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VS"/>
      <sheetName val="OEJV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8" ht="20.25">
      <c r="A1" s="2" t="s">
        <v>0</v>
      </c>
      <c r="F1" s="3">
        <v>52500.2617</v>
      </c>
      <c r="G1" s="3">
        <v>0.4542778</v>
      </c>
      <c r="H1" s="3" t="s">
        <v>1</v>
      </c>
    </row>
    <row r="2" spans="1:4" ht="12.75">
      <c r="A2" s="1" t="s">
        <v>2</v>
      </c>
      <c r="B2" s="1" t="str">
        <f>H1</f>
        <v>E</v>
      </c>
      <c r="C2" s="3"/>
      <c r="D2" s="3"/>
    </row>
    <row r="4" spans="1:4" ht="12.75">
      <c r="A4" s="4" t="s">
        <v>3</v>
      </c>
      <c r="C4" s="5">
        <f>F1</f>
        <v>52500.2617</v>
      </c>
      <c r="D4" s="6">
        <f>G1</f>
        <v>0.4542778</v>
      </c>
    </row>
    <row r="5" spans="1:4" ht="12.75">
      <c r="A5" s="7" t="s">
        <v>4</v>
      </c>
      <c r="B5"/>
      <c r="C5" s="8">
        <v>-9.5</v>
      </c>
      <c r="D5" t="s">
        <v>5</v>
      </c>
    </row>
    <row r="6" ht="12.75">
      <c r="A6" s="4" t="s">
        <v>6</v>
      </c>
    </row>
    <row r="7" spans="1:3" ht="12.75">
      <c r="A7" s="1" t="s">
        <v>7</v>
      </c>
      <c r="C7" s="1">
        <f>C4</f>
        <v>52500.2617</v>
      </c>
    </row>
    <row r="8" spans="1:4" ht="12.75">
      <c r="A8" s="1" t="s">
        <v>8</v>
      </c>
      <c r="C8" s="1">
        <f>D4</f>
        <v>0.4542778</v>
      </c>
      <c r="D8" s="9"/>
    </row>
    <row r="9" spans="1:4" ht="12.75">
      <c r="A9" s="10" t="s">
        <v>9</v>
      </c>
      <c r="B9" s="11">
        <v>41</v>
      </c>
      <c r="C9" s="12" t="str">
        <f>"F"&amp;B9</f>
        <v>F41</v>
      </c>
      <c r="D9" s="13" t="str">
        <f>"G"&amp;B9</f>
        <v>G41</v>
      </c>
    </row>
    <row r="10" spans="1:5" ht="12.75">
      <c r="A10"/>
      <c r="B10"/>
      <c r="C10" s="14" t="s">
        <v>10</v>
      </c>
      <c r="D10" s="14" t="s">
        <v>11</v>
      </c>
      <c r="E10"/>
    </row>
    <row r="11" spans="1:5" ht="12.75">
      <c r="A11" t="s">
        <v>12</v>
      </c>
      <c r="B11"/>
      <c r="C11" s="15">
        <f ca="1">INTERCEPT(INDIRECT($D$9):G992,INDIRECT($C$9):F992)</f>
        <v>-0.05718947617360194</v>
      </c>
      <c r="D11" s="3"/>
      <c r="E11"/>
    </row>
    <row r="12" spans="1:5" ht="12.75">
      <c r="A12" t="s">
        <v>13</v>
      </c>
      <c r="B12"/>
      <c r="C12" s="15">
        <f ca="1">SLOPE(INDIRECT($D$9):G992,INDIRECT($C$9):F992)</f>
        <v>9.648367755275867E-06</v>
      </c>
      <c r="D12" s="3"/>
      <c r="E12"/>
    </row>
    <row r="13" spans="1:3" ht="12.75">
      <c r="A13" t="s">
        <v>14</v>
      </c>
      <c r="B13"/>
      <c r="C13" s="3" t="s">
        <v>15</v>
      </c>
    </row>
    <row r="14" spans="1:3" ht="12.75">
      <c r="A14"/>
      <c r="B14"/>
      <c r="C14"/>
    </row>
    <row r="15" spans="1:6" ht="12.75">
      <c r="A15" s="16" t="s">
        <v>16</v>
      </c>
      <c r="B15"/>
      <c r="C15" s="17">
        <f>(C7+C11)+(C8+C12)*INT(MAX(F21:F3533))</f>
        <v>57714.06155544055</v>
      </c>
      <c r="E15" s="18" t="s">
        <v>17</v>
      </c>
      <c r="F15" s="8">
        <v>1</v>
      </c>
    </row>
    <row r="16" spans="1:6" ht="12.75">
      <c r="A16" s="16" t="s">
        <v>18</v>
      </c>
      <c r="B16"/>
      <c r="C16" s="17">
        <f>+C8+C12</f>
        <v>0.4542874483677553</v>
      </c>
      <c r="E16" s="18" t="s">
        <v>19</v>
      </c>
      <c r="F16" s="15">
        <f ca="1">NOW()+15018.5+$C$5/24</f>
        <v>59907.86166261574</v>
      </c>
    </row>
    <row r="17" spans="1:6" ht="12.75">
      <c r="A17" s="18" t="s">
        <v>20</v>
      </c>
      <c r="B17"/>
      <c r="C17">
        <f>COUNT(C21:C2191)</f>
        <v>28</v>
      </c>
      <c r="E17" s="18" t="s">
        <v>21</v>
      </c>
      <c r="F17" s="15">
        <f>ROUND(2*(F16-$C$7)/$C$8,0)/2+F15</f>
        <v>16307.5</v>
      </c>
    </row>
    <row r="18" spans="1:6" ht="12.75">
      <c r="A18" s="16" t="s">
        <v>22</v>
      </c>
      <c r="B18"/>
      <c r="C18" s="19">
        <f>+C15</f>
        <v>57714.06155544055</v>
      </c>
      <c r="D18" s="20">
        <f>+C16</f>
        <v>0.4542874483677553</v>
      </c>
      <c r="E18" s="18" t="s">
        <v>23</v>
      </c>
      <c r="F18" s="13">
        <f>ROUND(2*(F16-$C$15)/$C$16,0)/2+F15</f>
        <v>4830</v>
      </c>
    </row>
    <row r="19" spans="5:6" ht="12.75">
      <c r="E19" s="18" t="s">
        <v>24</v>
      </c>
      <c r="F19" s="21">
        <f>+$C$15+$C$16*F18-15018.5-$C$5/24</f>
        <v>44890.16576439015</v>
      </c>
    </row>
    <row r="20" spans="1:21" ht="12.75">
      <c r="A20" s="14" t="s">
        <v>25</v>
      </c>
      <c r="B20" s="14" t="s">
        <v>26</v>
      </c>
      <c r="C20" s="14" t="s">
        <v>27</v>
      </c>
      <c r="D20" s="14" t="s">
        <v>28</v>
      </c>
      <c r="E20" s="14" t="s">
        <v>29</v>
      </c>
      <c r="F20" s="14" t="s">
        <v>30</v>
      </c>
      <c r="G20" s="14" t="s">
        <v>31</v>
      </c>
      <c r="H20" s="22" t="s">
        <v>32</v>
      </c>
      <c r="I20" s="22" t="s">
        <v>33</v>
      </c>
      <c r="J20" s="22" t="s">
        <v>34</v>
      </c>
      <c r="K20" s="22" t="s">
        <v>35</v>
      </c>
      <c r="L20" s="22" t="s">
        <v>36</v>
      </c>
      <c r="M20" s="22" t="s">
        <v>37</v>
      </c>
      <c r="N20" s="22" t="s">
        <v>38</v>
      </c>
      <c r="O20" s="22" t="s">
        <v>39</v>
      </c>
      <c r="P20" s="22" t="s">
        <v>40</v>
      </c>
      <c r="Q20" s="14" t="s">
        <v>41</v>
      </c>
      <c r="U20" s="23" t="s">
        <v>42</v>
      </c>
    </row>
    <row r="21" spans="1:17" ht="12.75">
      <c r="A21" s="24" t="s">
        <v>43</v>
      </c>
      <c r="B21" s="25" t="s">
        <v>44</v>
      </c>
      <c r="C21" s="24">
        <v>52500.2617</v>
      </c>
      <c r="D21" s="26"/>
      <c r="E21" s="1">
        <f aca="true" t="shared" si="0" ref="E21:E45">+(C21-C$7)/C$8</f>
        <v>0</v>
      </c>
      <c r="F21" s="1">
        <f aca="true" t="shared" si="1" ref="F21:F47">ROUND(2*E21,0)/2</f>
        <v>0</v>
      </c>
      <c r="G21" s="1">
        <f aca="true" t="shared" si="2" ref="G21:G27">+C21-(C$7+F21*C$8)</f>
        <v>0</v>
      </c>
      <c r="H21" s="1">
        <f>+G21</f>
        <v>0</v>
      </c>
      <c r="K21" s="1">
        <f aca="true" t="shared" si="3" ref="K21:K32">+G21</f>
        <v>0</v>
      </c>
      <c r="Q21" s="27">
        <f aca="true" t="shared" si="4" ref="Q21:Q45">+C21-15018.5</f>
        <v>37481.7617</v>
      </c>
    </row>
    <row r="22" spans="1:18" ht="12.75">
      <c r="A22" s="24" t="s">
        <v>45</v>
      </c>
      <c r="B22" s="28" t="s">
        <v>46</v>
      </c>
      <c r="C22" s="29">
        <v>52888.4438</v>
      </c>
      <c r="D22" s="29">
        <v>0.0007</v>
      </c>
      <c r="E22" s="1">
        <f t="shared" si="0"/>
        <v>854.5037860093497</v>
      </c>
      <c r="F22" s="1">
        <f t="shared" si="1"/>
        <v>854.5</v>
      </c>
      <c r="G22" s="1">
        <f t="shared" si="2"/>
        <v>0.0017198999994434416</v>
      </c>
      <c r="K22" s="1">
        <f t="shared" si="3"/>
        <v>0.0017198999994434416</v>
      </c>
      <c r="Q22" s="27">
        <f t="shared" si="4"/>
        <v>37869.9438</v>
      </c>
      <c r="R22" s="1" t="s">
        <v>35</v>
      </c>
    </row>
    <row r="23" spans="1:18" ht="12.75">
      <c r="A23" s="24" t="s">
        <v>45</v>
      </c>
      <c r="B23" s="28" t="s">
        <v>46</v>
      </c>
      <c r="C23" s="29">
        <v>52889.3503</v>
      </c>
      <c r="D23" s="29">
        <v>0.0009</v>
      </c>
      <c r="E23" s="1">
        <f t="shared" si="0"/>
        <v>856.499261024852</v>
      </c>
      <c r="F23" s="1">
        <f t="shared" si="1"/>
        <v>856.5</v>
      </c>
      <c r="G23" s="1">
        <f t="shared" si="2"/>
        <v>-0.00033570000232430175</v>
      </c>
      <c r="K23" s="1">
        <f t="shared" si="3"/>
        <v>-0.00033570000232430175</v>
      </c>
      <c r="Q23" s="27">
        <f t="shared" si="4"/>
        <v>37870.8503</v>
      </c>
      <c r="R23" s="1" t="s">
        <v>35</v>
      </c>
    </row>
    <row r="24" spans="1:18" ht="12.75">
      <c r="A24" s="24" t="s">
        <v>45</v>
      </c>
      <c r="B24" s="28" t="s">
        <v>44</v>
      </c>
      <c r="C24" s="29">
        <v>52902.2978</v>
      </c>
      <c r="D24" s="29">
        <v>0.001</v>
      </c>
      <c r="E24" s="30">
        <f t="shared" si="0"/>
        <v>885.0005437201587</v>
      </c>
      <c r="F24" s="1">
        <f t="shared" si="1"/>
        <v>885</v>
      </c>
      <c r="G24" s="1">
        <f t="shared" si="2"/>
        <v>0.00024699999630684033</v>
      </c>
      <c r="K24" s="1">
        <f t="shared" si="3"/>
        <v>0.00024699999630684033</v>
      </c>
      <c r="Q24" s="27">
        <f t="shared" si="4"/>
        <v>37883.7978</v>
      </c>
      <c r="R24" s="1" t="s">
        <v>35</v>
      </c>
    </row>
    <row r="25" spans="1:18" ht="12.75">
      <c r="A25" s="24" t="s">
        <v>45</v>
      </c>
      <c r="B25" s="28" t="s">
        <v>44</v>
      </c>
      <c r="C25" s="29">
        <v>52907.2951</v>
      </c>
      <c r="D25" s="29">
        <v>0.0014</v>
      </c>
      <c r="E25" s="30">
        <f t="shared" si="0"/>
        <v>896.0010812766996</v>
      </c>
      <c r="F25" s="1">
        <f t="shared" si="1"/>
        <v>896</v>
      </c>
      <c r="G25" s="1">
        <f t="shared" si="2"/>
        <v>0.0004912000003969297</v>
      </c>
      <c r="K25" s="1">
        <f t="shared" si="3"/>
        <v>0.0004912000003969297</v>
      </c>
      <c r="Q25" s="27">
        <f t="shared" si="4"/>
        <v>37888.7951</v>
      </c>
      <c r="R25" s="1" t="s">
        <v>35</v>
      </c>
    </row>
    <row r="26" spans="1:18" ht="12.75">
      <c r="A26" s="31" t="s">
        <v>47</v>
      </c>
      <c r="B26" s="32" t="s">
        <v>44</v>
      </c>
      <c r="C26" s="31">
        <v>53195.5329</v>
      </c>
      <c r="D26" s="31" t="s">
        <v>35</v>
      </c>
      <c r="E26" s="30">
        <f t="shared" si="0"/>
        <v>1530.4978583589063</v>
      </c>
      <c r="F26" s="1">
        <f t="shared" si="1"/>
        <v>1530.5</v>
      </c>
      <c r="G26" s="1">
        <f t="shared" si="2"/>
        <v>-0.0009729000012157485</v>
      </c>
      <c r="K26" s="1">
        <f t="shared" si="3"/>
        <v>-0.0009729000012157485</v>
      </c>
      <c r="Q26" s="27">
        <f t="shared" si="4"/>
        <v>38177.0329</v>
      </c>
      <c r="R26" s="1" t="s">
        <v>54</v>
      </c>
    </row>
    <row r="27" spans="1:18" ht="12.75">
      <c r="A27" s="31" t="s">
        <v>47</v>
      </c>
      <c r="B27" s="32" t="s">
        <v>44</v>
      </c>
      <c r="C27" s="31">
        <v>53243.46205</v>
      </c>
      <c r="D27" s="31" t="s">
        <v>35</v>
      </c>
      <c r="E27" s="30">
        <f t="shared" si="0"/>
        <v>1636.0041146628762</v>
      </c>
      <c r="F27" s="1">
        <f t="shared" si="1"/>
        <v>1636</v>
      </c>
      <c r="G27" s="1">
        <f t="shared" si="2"/>
        <v>0.001869200001237914</v>
      </c>
      <c r="K27" s="1">
        <f t="shared" si="3"/>
        <v>0.001869200001237914</v>
      </c>
      <c r="Q27" s="27">
        <f t="shared" si="4"/>
        <v>38224.96205</v>
      </c>
      <c r="R27" s="1" t="s">
        <v>54</v>
      </c>
    </row>
    <row r="28" spans="1:18" ht="12.75">
      <c r="A28" s="31" t="s">
        <v>47</v>
      </c>
      <c r="B28" s="32" t="s">
        <v>44</v>
      </c>
      <c r="C28" s="31">
        <v>53257.53951</v>
      </c>
      <c r="D28" s="31" t="s">
        <v>35</v>
      </c>
      <c r="E28" s="30">
        <f t="shared" si="0"/>
        <v>1666.992774025056</v>
      </c>
      <c r="F28" s="1">
        <f t="shared" si="1"/>
        <v>1667</v>
      </c>
      <c r="G28" s="1">
        <f aca="true" t="shared" si="5" ref="G28:G34">+C28-(C$7+F28*C$8)</f>
        <v>-0.003282600002421532</v>
      </c>
      <c r="K28" s="1">
        <f t="shared" si="3"/>
        <v>-0.003282600002421532</v>
      </c>
      <c r="Q28" s="27">
        <f t="shared" si="4"/>
        <v>38239.03951</v>
      </c>
      <c r="R28" s="1" t="s">
        <v>54</v>
      </c>
    </row>
    <row r="29" spans="1:18" ht="12.75">
      <c r="A29" s="24" t="s">
        <v>48</v>
      </c>
      <c r="B29" s="28" t="s">
        <v>44</v>
      </c>
      <c r="C29" s="29">
        <v>53612.3355</v>
      </c>
      <c r="D29" s="29">
        <v>0.0003</v>
      </c>
      <c r="E29" s="30">
        <f t="shared" si="0"/>
        <v>2448.0038425826624</v>
      </c>
      <c r="F29" s="1">
        <f t="shared" si="1"/>
        <v>2448</v>
      </c>
      <c r="G29" s="1">
        <f t="shared" si="5"/>
        <v>0.0017455999986850657</v>
      </c>
      <c r="K29" s="1">
        <f t="shared" si="3"/>
        <v>0.0017455999986850657</v>
      </c>
      <c r="Q29" s="27">
        <f t="shared" si="4"/>
        <v>38593.8355</v>
      </c>
      <c r="R29" s="1" t="s">
        <v>35</v>
      </c>
    </row>
    <row r="30" spans="1:18" ht="12.75">
      <c r="A30" s="24" t="s">
        <v>48</v>
      </c>
      <c r="B30" s="28" t="s">
        <v>44</v>
      </c>
      <c r="C30" s="29">
        <v>53612.3355</v>
      </c>
      <c r="D30" s="29">
        <v>0.0003</v>
      </c>
      <c r="E30" s="30">
        <f t="shared" si="0"/>
        <v>2448.0038425826624</v>
      </c>
      <c r="F30" s="1">
        <f t="shared" si="1"/>
        <v>2448</v>
      </c>
      <c r="G30" s="1">
        <f t="shared" si="5"/>
        <v>0.0017455999986850657</v>
      </c>
      <c r="K30" s="1">
        <f t="shared" si="3"/>
        <v>0.0017455999986850657</v>
      </c>
      <c r="Q30" s="27">
        <f t="shared" si="4"/>
        <v>38593.8355</v>
      </c>
      <c r="R30" s="1" t="s">
        <v>35</v>
      </c>
    </row>
    <row r="31" spans="1:18" ht="12.75">
      <c r="A31" s="31" t="s">
        <v>47</v>
      </c>
      <c r="B31" s="32" t="s">
        <v>44</v>
      </c>
      <c r="C31" s="31">
        <v>53671.38958</v>
      </c>
      <c r="D31" s="31">
        <v>0.0026</v>
      </c>
      <c r="E31" s="30">
        <f t="shared" si="0"/>
        <v>2577.9993651461727</v>
      </c>
      <c r="F31" s="1">
        <f t="shared" si="1"/>
        <v>2578</v>
      </c>
      <c r="G31" s="1">
        <f t="shared" si="5"/>
        <v>-0.00028839999868068844</v>
      </c>
      <c r="K31" s="1">
        <f t="shared" si="3"/>
        <v>-0.00028839999868068844</v>
      </c>
      <c r="Q31" s="27">
        <f t="shared" si="4"/>
        <v>38652.88958</v>
      </c>
      <c r="R31" s="1" t="s">
        <v>54</v>
      </c>
    </row>
    <row r="32" spans="1:18" ht="12.75">
      <c r="A32" s="31" t="s">
        <v>47</v>
      </c>
      <c r="B32" s="32" t="s">
        <v>44</v>
      </c>
      <c r="C32" s="31">
        <v>53671.38958</v>
      </c>
      <c r="D32" s="31">
        <v>0.0025</v>
      </c>
      <c r="E32" s="30">
        <f t="shared" si="0"/>
        <v>2577.9993651461727</v>
      </c>
      <c r="F32" s="1">
        <f t="shared" si="1"/>
        <v>2578</v>
      </c>
      <c r="G32" s="1">
        <f t="shared" si="5"/>
        <v>-0.00028839999868068844</v>
      </c>
      <c r="K32" s="1">
        <f t="shared" si="3"/>
        <v>-0.00028839999868068844</v>
      </c>
      <c r="Q32" s="27">
        <f t="shared" si="4"/>
        <v>38652.88958</v>
      </c>
      <c r="R32" s="1" t="s">
        <v>54</v>
      </c>
    </row>
    <row r="33" spans="1:18" ht="12.75">
      <c r="A33" s="31" t="s">
        <v>47</v>
      </c>
      <c r="B33" s="32" t="s">
        <v>44</v>
      </c>
      <c r="C33" s="31">
        <v>53671.38958</v>
      </c>
      <c r="D33" s="31">
        <v>0.0026</v>
      </c>
      <c r="E33" s="30">
        <f t="shared" si="0"/>
        <v>2577.9993651461727</v>
      </c>
      <c r="F33" s="1">
        <f t="shared" si="1"/>
        <v>2578</v>
      </c>
      <c r="G33" s="1">
        <f t="shared" si="5"/>
        <v>-0.00028839999868068844</v>
      </c>
      <c r="K33" s="1">
        <f>+G33</f>
        <v>-0.00028839999868068844</v>
      </c>
      <c r="Q33" s="27">
        <f t="shared" si="4"/>
        <v>38652.88958</v>
      </c>
      <c r="R33" s="1" t="s">
        <v>54</v>
      </c>
    </row>
    <row r="34" spans="1:21" ht="12.75">
      <c r="A34" s="24" t="s">
        <v>49</v>
      </c>
      <c r="B34" s="28"/>
      <c r="C34" s="24">
        <v>53921.4692</v>
      </c>
      <c r="D34" s="24">
        <v>0.0003</v>
      </c>
      <c r="E34" s="30">
        <f t="shared" si="0"/>
        <v>3128.498685165766</v>
      </c>
      <c r="F34" s="1">
        <f t="shared" si="1"/>
        <v>3128.5</v>
      </c>
      <c r="G34" s="1">
        <f t="shared" si="5"/>
        <v>-0.0005973000006633811</v>
      </c>
      <c r="K34" s="1">
        <f>+G34</f>
        <v>-0.0005973000006633811</v>
      </c>
      <c r="Q34" s="27">
        <f t="shared" si="4"/>
        <v>38902.9692</v>
      </c>
      <c r="R34" s="1" t="s">
        <v>34</v>
      </c>
      <c r="U34" s="13"/>
    </row>
    <row r="35" spans="1:18" ht="12.75">
      <c r="A35" s="31" t="s">
        <v>47</v>
      </c>
      <c r="B35" s="32" t="s">
        <v>44</v>
      </c>
      <c r="C35" s="31">
        <v>53921.46948</v>
      </c>
      <c r="D35" s="31" t="s">
        <v>35</v>
      </c>
      <c r="E35" s="30">
        <f t="shared" si="0"/>
        <v>3128.4993015287055</v>
      </c>
      <c r="F35" s="1">
        <f t="shared" si="1"/>
        <v>3128.5</v>
      </c>
      <c r="G35" s="1">
        <f aca="true" t="shared" si="6" ref="G35:G45">+C35-(C$7+F35*C$8)</f>
        <v>-0.0003173000004608184</v>
      </c>
      <c r="K35" s="1">
        <f>+G35</f>
        <v>-0.0003173000004608184</v>
      </c>
      <c r="Q35" s="27">
        <f t="shared" si="4"/>
        <v>38902.96948</v>
      </c>
      <c r="R35" s="1" t="s">
        <v>54</v>
      </c>
    </row>
    <row r="36" spans="1:18" ht="12.75">
      <c r="A36" s="31" t="s">
        <v>47</v>
      </c>
      <c r="B36" s="32" t="s">
        <v>44</v>
      </c>
      <c r="C36" s="31">
        <v>53984.38754</v>
      </c>
      <c r="D36" s="31" t="s">
        <v>35</v>
      </c>
      <c r="E36" s="30">
        <f t="shared" si="0"/>
        <v>3267.000588626608</v>
      </c>
      <c r="F36" s="1">
        <f t="shared" si="1"/>
        <v>3267</v>
      </c>
      <c r="G36" s="1">
        <f t="shared" si="6"/>
        <v>0.0002673999988473952</v>
      </c>
      <c r="K36" s="1">
        <f aca="true" t="shared" si="7" ref="K36:K44">+G36</f>
        <v>0.0002673999988473952</v>
      </c>
      <c r="Q36" s="27">
        <f t="shared" si="4"/>
        <v>38965.88754</v>
      </c>
      <c r="R36" s="1" t="s">
        <v>54</v>
      </c>
    </row>
    <row r="37" spans="1:18" ht="12.75">
      <c r="A37" s="31" t="s">
        <v>47</v>
      </c>
      <c r="B37" s="32" t="s">
        <v>44</v>
      </c>
      <c r="C37" s="31">
        <v>53990.29222</v>
      </c>
      <c r="D37" s="31" t="s">
        <v>35</v>
      </c>
      <c r="E37" s="30">
        <f t="shared" si="0"/>
        <v>3279.9985383393164</v>
      </c>
      <c r="F37" s="1">
        <f t="shared" si="1"/>
        <v>3280</v>
      </c>
      <c r="G37" s="1">
        <f t="shared" si="6"/>
        <v>-0.0006639999992330559</v>
      </c>
      <c r="K37" s="1">
        <f t="shared" si="7"/>
        <v>-0.0006639999992330559</v>
      </c>
      <c r="Q37" s="27">
        <f t="shared" si="4"/>
        <v>38971.79222</v>
      </c>
      <c r="R37" s="1" t="s">
        <v>54</v>
      </c>
    </row>
    <row r="38" spans="1:18" ht="12.75">
      <c r="A38" s="31" t="s">
        <v>47</v>
      </c>
      <c r="B38" s="32" t="s">
        <v>44</v>
      </c>
      <c r="C38" s="31">
        <v>53994.38027</v>
      </c>
      <c r="D38" s="31" t="s">
        <v>35</v>
      </c>
      <c r="E38" s="30">
        <f t="shared" si="0"/>
        <v>3288.9975473157588</v>
      </c>
      <c r="F38" s="1">
        <f t="shared" si="1"/>
        <v>3289</v>
      </c>
      <c r="G38" s="1">
        <f t="shared" si="6"/>
        <v>-0.0011142000003019348</v>
      </c>
      <c r="K38" s="1">
        <f t="shared" si="7"/>
        <v>-0.0011142000003019348</v>
      </c>
      <c r="Q38" s="27">
        <f t="shared" si="4"/>
        <v>38975.88027</v>
      </c>
      <c r="R38" s="1" t="s">
        <v>54</v>
      </c>
    </row>
    <row r="39" spans="1:18" ht="12.75">
      <c r="A39" s="31" t="s">
        <v>47</v>
      </c>
      <c r="B39" s="32" t="s">
        <v>44</v>
      </c>
      <c r="C39" s="31">
        <v>54317.37603</v>
      </c>
      <c r="D39" s="31">
        <v>0.0008</v>
      </c>
      <c r="E39" s="30">
        <f t="shared" si="0"/>
        <v>4000.006890057134</v>
      </c>
      <c r="F39" s="1">
        <f t="shared" si="1"/>
        <v>4000</v>
      </c>
      <c r="G39" s="1">
        <f t="shared" si="6"/>
        <v>0.003129999997327104</v>
      </c>
      <c r="K39" s="1">
        <f t="shared" si="7"/>
        <v>0.003129999997327104</v>
      </c>
      <c r="Q39" s="27">
        <f t="shared" si="4"/>
        <v>39298.87603</v>
      </c>
      <c r="R39" s="1" t="s">
        <v>54</v>
      </c>
    </row>
    <row r="40" spans="1:18" ht="12.75">
      <c r="A40" s="31" t="s">
        <v>47</v>
      </c>
      <c r="B40" s="32" t="s">
        <v>44</v>
      </c>
      <c r="C40" s="31">
        <v>54367.34252</v>
      </c>
      <c r="D40" s="31">
        <v>0.0007</v>
      </c>
      <c r="E40" s="30">
        <f t="shared" si="0"/>
        <v>4109.997935184144</v>
      </c>
      <c r="F40" s="1">
        <f t="shared" si="1"/>
        <v>4110</v>
      </c>
      <c r="G40" s="1">
        <f t="shared" si="6"/>
        <v>-0.0009380000046803616</v>
      </c>
      <c r="K40" s="1">
        <f t="shared" si="7"/>
        <v>-0.0009380000046803616</v>
      </c>
      <c r="Q40" s="27">
        <f t="shared" si="4"/>
        <v>39348.84252</v>
      </c>
      <c r="R40" s="1" t="s">
        <v>54</v>
      </c>
    </row>
    <row r="41" spans="1:18" ht="12.75">
      <c r="A41" s="31" t="s">
        <v>50</v>
      </c>
      <c r="B41" s="32" t="s">
        <v>44</v>
      </c>
      <c r="C41" s="31">
        <v>55366.7613</v>
      </c>
      <c r="D41" s="31">
        <v>0.0003</v>
      </c>
      <c r="E41" s="30">
        <f t="shared" si="0"/>
        <v>6310.014709061274</v>
      </c>
      <c r="F41" s="1">
        <f t="shared" si="1"/>
        <v>6310</v>
      </c>
      <c r="G41" s="1">
        <f t="shared" si="6"/>
        <v>0.006681999991997145</v>
      </c>
      <c r="K41" s="1">
        <f t="shared" si="7"/>
        <v>0.006681999991997145</v>
      </c>
      <c r="O41" s="1">
        <f aca="true" t="shared" si="8" ref="O41:O47">+C$11+C$12*$F41</f>
        <v>0.0036917243621887794</v>
      </c>
      <c r="Q41" s="27">
        <f t="shared" si="4"/>
        <v>40348.2613</v>
      </c>
      <c r="R41" s="1" t="s">
        <v>35</v>
      </c>
    </row>
    <row r="42" spans="1:18" ht="12.75">
      <c r="A42" s="24" t="s">
        <v>51</v>
      </c>
      <c r="B42" s="25" t="s">
        <v>44</v>
      </c>
      <c r="C42" s="33">
        <v>56855.45542</v>
      </c>
      <c r="D42" s="24">
        <v>0.0003</v>
      </c>
      <c r="E42" s="30">
        <f t="shared" si="0"/>
        <v>9587.07143514386</v>
      </c>
      <c r="F42" s="1">
        <f t="shared" si="1"/>
        <v>9587</v>
      </c>
      <c r="G42" s="1">
        <f t="shared" si="6"/>
        <v>0.032451399994897656</v>
      </c>
      <c r="K42" s="1">
        <f t="shared" si="7"/>
        <v>0.032451399994897656</v>
      </c>
      <c r="O42" s="1">
        <f t="shared" si="8"/>
        <v>0.0353094254962278</v>
      </c>
      <c r="Q42" s="27">
        <f t="shared" si="4"/>
        <v>41836.95542</v>
      </c>
      <c r="R42" s="1" t="s">
        <v>35</v>
      </c>
    </row>
    <row r="43" spans="1:18" ht="12.75">
      <c r="A43" s="24" t="s">
        <v>51</v>
      </c>
      <c r="B43" s="25" t="s">
        <v>44</v>
      </c>
      <c r="C43" s="33">
        <v>56855.45625</v>
      </c>
      <c r="D43" s="24">
        <v>0.0003</v>
      </c>
      <c r="E43" s="30">
        <f t="shared" si="0"/>
        <v>9587.073262219727</v>
      </c>
      <c r="F43" s="1">
        <f t="shared" si="1"/>
        <v>9587</v>
      </c>
      <c r="G43" s="1">
        <f t="shared" si="6"/>
        <v>0.033281399999395944</v>
      </c>
      <c r="K43" s="1">
        <f t="shared" si="7"/>
        <v>0.033281399999395944</v>
      </c>
      <c r="O43" s="1">
        <f t="shared" si="8"/>
        <v>0.0353094254962278</v>
      </c>
      <c r="Q43" s="27">
        <f t="shared" si="4"/>
        <v>41836.95625</v>
      </c>
      <c r="R43" s="1" t="s">
        <v>35</v>
      </c>
    </row>
    <row r="44" spans="1:18" ht="12.75">
      <c r="A44" s="24" t="s">
        <v>51</v>
      </c>
      <c r="B44" s="25" t="s">
        <v>44</v>
      </c>
      <c r="C44" s="33">
        <v>56855.45631</v>
      </c>
      <c r="D44" s="24">
        <v>0.0003</v>
      </c>
      <c r="E44" s="30">
        <f t="shared" si="0"/>
        <v>9587.073394297495</v>
      </c>
      <c r="F44" s="1">
        <f t="shared" si="1"/>
        <v>9587</v>
      </c>
      <c r="G44" s="1">
        <f t="shared" si="6"/>
        <v>0.03334139999788022</v>
      </c>
      <c r="K44" s="1">
        <f t="shared" si="7"/>
        <v>0.03334139999788022</v>
      </c>
      <c r="O44" s="1">
        <f t="shared" si="8"/>
        <v>0.0353094254962278</v>
      </c>
      <c r="Q44" s="27">
        <f t="shared" si="4"/>
        <v>41836.95631</v>
      </c>
      <c r="R44" s="1" t="s">
        <v>35</v>
      </c>
    </row>
    <row r="45" spans="1:18" ht="12.75">
      <c r="A45" s="24" t="s">
        <v>51</v>
      </c>
      <c r="B45" s="25" t="s">
        <v>44</v>
      </c>
      <c r="C45" s="33">
        <v>56855.45687</v>
      </c>
      <c r="D45" s="24">
        <v>0.0002</v>
      </c>
      <c r="E45" s="30">
        <f t="shared" si="0"/>
        <v>9587.074627023374</v>
      </c>
      <c r="F45" s="1">
        <f t="shared" si="1"/>
        <v>9587</v>
      </c>
      <c r="G45" s="1">
        <f t="shared" si="6"/>
        <v>0.03390139999828534</v>
      </c>
      <c r="K45" s="1">
        <f>+G45</f>
        <v>0.03390139999828534</v>
      </c>
      <c r="O45" s="1">
        <f t="shared" si="8"/>
        <v>0.0353094254962278</v>
      </c>
      <c r="Q45" s="27">
        <f t="shared" si="4"/>
        <v>41836.95687</v>
      </c>
      <c r="R45" s="1" t="s">
        <v>35</v>
      </c>
    </row>
    <row r="46" spans="1:18" ht="12.75">
      <c r="A46" s="34" t="s">
        <v>52</v>
      </c>
      <c r="B46" s="35" t="s">
        <v>46</v>
      </c>
      <c r="C46" s="36">
        <v>57689.30394</v>
      </c>
      <c r="D46" s="36">
        <v>0.0003</v>
      </c>
      <c r="E46" s="30">
        <f>+(C46-C$7)/C$8</f>
        <v>11422.619022985484</v>
      </c>
      <c r="F46" s="1">
        <f t="shared" si="1"/>
        <v>11422.5</v>
      </c>
      <c r="G46" s="1">
        <f>+C46-(C$7+F46*C$8)</f>
        <v>0.054069499994511716</v>
      </c>
      <c r="K46" s="1">
        <f>+G46</f>
        <v>0.054069499994511716</v>
      </c>
      <c r="O46" s="1">
        <f t="shared" si="8"/>
        <v>0.05301900451103665</v>
      </c>
      <c r="Q46" s="27">
        <f>+C46-15018.5</f>
        <v>42670.80394</v>
      </c>
      <c r="R46" s="1" t="s">
        <v>35</v>
      </c>
    </row>
    <row r="47" spans="1:18" ht="12.75">
      <c r="A47" s="34" t="s">
        <v>52</v>
      </c>
      <c r="B47" s="35" t="s">
        <v>46</v>
      </c>
      <c r="C47" s="36">
        <v>57689.30488</v>
      </c>
      <c r="D47" s="36">
        <v>0.0006</v>
      </c>
      <c r="E47" s="30">
        <f>+(C47-C$7)/C$8</f>
        <v>11422.621092203934</v>
      </c>
      <c r="F47" s="1">
        <f t="shared" si="1"/>
        <v>11422.5</v>
      </c>
      <c r="G47" s="1">
        <f>+C47-(C$7+F47*C$8)</f>
        <v>0.05500949999986915</v>
      </c>
      <c r="K47" s="1">
        <f>+G47</f>
        <v>0.05500949999986915</v>
      </c>
      <c r="O47" s="1">
        <f t="shared" si="8"/>
        <v>0.05301900451103665</v>
      </c>
      <c r="Q47" s="27">
        <f>+C47-15018.5</f>
        <v>42670.80488</v>
      </c>
      <c r="R47" s="1" t="s">
        <v>35</v>
      </c>
    </row>
    <row r="48" spans="1:17" ht="12.75">
      <c r="A48" s="37" t="s">
        <v>53</v>
      </c>
      <c r="B48" s="38" t="s">
        <v>46</v>
      </c>
      <c r="C48" s="39">
        <v>57714.290930000134</v>
      </c>
      <c r="D48" s="39">
        <v>0.0002</v>
      </c>
      <c r="E48" s="30">
        <f>+(C48-C$7)/C$8</f>
        <v>11477.6227894036</v>
      </c>
      <c r="F48" s="1">
        <f>ROUND(2*E48,0)/2</f>
        <v>11477.5</v>
      </c>
      <c r="G48" s="1">
        <f>+C48-(C$7+F48*C$8)</f>
        <v>0.05578050012991298</v>
      </c>
      <c r="K48" s="1">
        <f>+G48</f>
        <v>0.05578050012991298</v>
      </c>
      <c r="O48" s="1">
        <f>+C$11+C$12*$F48</f>
        <v>0.05354966473757683</v>
      </c>
      <c r="Q48" s="27">
        <f>+C48-15018.5</f>
        <v>42695.790930000134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2022-11-24T07:40:47Z</dcterms:modified>
  <cp:category/>
  <cp:version/>
  <cp:contentType/>
  <cp:contentStatus/>
</cp:coreProperties>
</file>