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937C75D-A41E-430F-808C-3C16BB12FC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8" i="1" l="1"/>
  <c r="F38" i="1"/>
  <c r="G38" i="1"/>
  <c r="K38" i="1"/>
  <c r="E44" i="1"/>
  <c r="F44" i="1"/>
  <c r="G44" i="1"/>
  <c r="K44" i="1"/>
  <c r="E45" i="1"/>
  <c r="F45" i="1"/>
  <c r="G45" i="1"/>
  <c r="K45" i="1"/>
  <c r="E47" i="1"/>
  <c r="F47" i="1"/>
  <c r="G47" i="1"/>
  <c r="K47" i="1"/>
  <c r="E22" i="1"/>
  <c r="F22" i="1"/>
  <c r="G22" i="1"/>
  <c r="H22" i="1"/>
  <c r="E27" i="1"/>
  <c r="F27" i="1"/>
  <c r="G27" i="1"/>
  <c r="J27" i="1"/>
  <c r="E35" i="1"/>
  <c r="F35" i="1"/>
  <c r="G35" i="1"/>
  <c r="J35" i="1"/>
  <c r="E36" i="1"/>
  <c r="F36" i="1"/>
  <c r="G36" i="1"/>
  <c r="J36" i="1"/>
  <c r="E39" i="1"/>
  <c r="F39" i="1"/>
  <c r="G39" i="1"/>
  <c r="K39" i="1"/>
  <c r="E37" i="1"/>
  <c r="F37" i="1"/>
  <c r="G37" i="1"/>
  <c r="J37" i="1"/>
  <c r="E43" i="1"/>
  <c r="F43" i="1"/>
  <c r="G43" i="1"/>
  <c r="K43" i="1"/>
  <c r="E40" i="1"/>
  <c r="F40" i="1"/>
  <c r="G40" i="1"/>
  <c r="J40" i="1"/>
  <c r="E41" i="1"/>
  <c r="F41" i="1"/>
  <c r="G41" i="1"/>
  <c r="J41" i="1"/>
  <c r="E42" i="1"/>
  <c r="F42" i="1"/>
  <c r="G42" i="1"/>
  <c r="J42" i="1"/>
  <c r="E46" i="1"/>
  <c r="F46" i="1"/>
  <c r="G46" i="1"/>
  <c r="K46" i="1"/>
  <c r="E48" i="1"/>
  <c r="F48" i="1"/>
  <c r="G48" i="1"/>
  <c r="K48" i="1"/>
  <c r="E21" i="1"/>
  <c r="F21" i="1"/>
  <c r="G21" i="1"/>
  <c r="K21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D9" i="1"/>
  <c r="C9" i="1"/>
  <c r="Q38" i="1"/>
  <c r="Q44" i="1"/>
  <c r="Q45" i="1"/>
  <c r="Q47" i="1"/>
  <c r="G12" i="2"/>
  <c r="C12" i="2"/>
  <c r="E12" i="2"/>
  <c r="G13" i="2"/>
  <c r="C13" i="2"/>
  <c r="E13" i="2"/>
  <c r="G14" i="2"/>
  <c r="C14" i="2"/>
  <c r="E14" i="2"/>
  <c r="G15" i="2"/>
  <c r="C15" i="2"/>
  <c r="E15" i="2"/>
  <c r="G16" i="2"/>
  <c r="C16" i="2"/>
  <c r="E16" i="2"/>
  <c r="G17" i="2"/>
  <c r="C17" i="2"/>
  <c r="E17" i="2"/>
  <c r="G18" i="2"/>
  <c r="C18" i="2"/>
  <c r="E18" i="2"/>
  <c r="G19" i="2"/>
  <c r="C19" i="2"/>
  <c r="E19" i="2"/>
  <c r="G20" i="2"/>
  <c r="C20" i="2"/>
  <c r="E20" i="2"/>
  <c r="G21" i="2"/>
  <c r="C21" i="2"/>
  <c r="E21" i="2"/>
  <c r="G22" i="2"/>
  <c r="C22" i="2"/>
  <c r="E22" i="2"/>
  <c r="G23" i="2"/>
  <c r="C23" i="2"/>
  <c r="E23" i="2"/>
  <c r="G24" i="2"/>
  <c r="C24" i="2"/>
  <c r="E24" i="2"/>
  <c r="G25" i="2"/>
  <c r="C25" i="2"/>
  <c r="E25" i="2"/>
  <c r="G26" i="2"/>
  <c r="C26" i="2"/>
  <c r="E26" i="2"/>
  <c r="G34" i="2"/>
  <c r="C34" i="2"/>
  <c r="E34" i="2"/>
  <c r="G27" i="2"/>
  <c r="C27" i="2"/>
  <c r="E27" i="2"/>
  <c r="G28" i="2"/>
  <c r="C28" i="2"/>
  <c r="E28" i="2"/>
  <c r="G29" i="2"/>
  <c r="C29" i="2"/>
  <c r="E29" i="2"/>
  <c r="G30" i="2"/>
  <c r="C30" i="2"/>
  <c r="E30" i="2"/>
  <c r="G31" i="2"/>
  <c r="C31" i="2"/>
  <c r="G35" i="2"/>
  <c r="C35" i="2"/>
  <c r="E35" i="2"/>
  <c r="G36" i="2"/>
  <c r="C36" i="2"/>
  <c r="E36" i="2"/>
  <c r="G32" i="2"/>
  <c r="C32" i="2"/>
  <c r="E32" i="2"/>
  <c r="G37" i="2"/>
  <c r="C37" i="2"/>
  <c r="E37" i="2"/>
  <c r="G33" i="2"/>
  <c r="C33" i="2"/>
  <c r="E33" i="2"/>
  <c r="G11" i="2"/>
  <c r="C11" i="2"/>
  <c r="E11" i="2"/>
  <c r="H33" i="2"/>
  <c r="D33" i="2"/>
  <c r="B33" i="2"/>
  <c r="A33" i="2"/>
  <c r="H37" i="2"/>
  <c r="B37" i="2"/>
  <c r="D37" i="2"/>
  <c r="A37" i="2"/>
  <c r="H32" i="2"/>
  <c r="D32" i="2"/>
  <c r="B32" i="2"/>
  <c r="A32" i="2"/>
  <c r="H36" i="2"/>
  <c r="B36" i="2"/>
  <c r="D36" i="2"/>
  <c r="A36" i="2"/>
  <c r="H35" i="2"/>
  <c r="D35" i="2"/>
  <c r="B35" i="2"/>
  <c r="A35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34" i="2"/>
  <c r="D34" i="2"/>
  <c r="B34" i="2"/>
  <c r="A34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Q40" i="1"/>
  <c r="Q41" i="1"/>
  <c r="Q42" i="1"/>
  <c r="Q48" i="1"/>
  <c r="F16" i="1"/>
  <c r="F17" i="1" s="1"/>
  <c r="C17" i="1"/>
  <c r="Q21" i="1"/>
  <c r="Q23" i="1"/>
  <c r="Q24" i="1"/>
  <c r="Q25" i="1"/>
  <c r="Q26" i="1"/>
  <c r="Q28" i="1"/>
  <c r="Q29" i="1"/>
  <c r="Q30" i="1"/>
  <c r="Q31" i="1"/>
  <c r="Q32" i="1"/>
  <c r="Q33" i="1"/>
  <c r="Q34" i="1"/>
  <c r="Q46" i="1"/>
  <c r="Q43" i="1"/>
  <c r="Q37" i="1"/>
  <c r="Q39" i="1"/>
  <c r="Q35" i="1"/>
  <c r="Q36" i="1"/>
  <c r="Q27" i="1"/>
  <c r="Q22" i="1"/>
  <c r="E31" i="2"/>
  <c r="C12" i="1"/>
  <c r="C11" i="1"/>
  <c r="C16" i="1" l="1"/>
  <c r="D18" i="1" s="1"/>
  <c r="O25" i="1"/>
  <c r="O44" i="1"/>
  <c r="O40" i="1"/>
  <c r="O41" i="1"/>
  <c r="O24" i="1"/>
  <c r="O42" i="1"/>
  <c r="O47" i="1"/>
  <c r="O22" i="1"/>
  <c r="O21" i="1"/>
  <c r="O45" i="1"/>
  <c r="O37" i="1"/>
  <c r="O48" i="1"/>
  <c r="O33" i="1"/>
  <c r="O36" i="1"/>
  <c r="O34" i="1"/>
  <c r="O28" i="1"/>
  <c r="O35" i="1"/>
  <c r="O38" i="1"/>
  <c r="O46" i="1"/>
  <c r="C15" i="1"/>
  <c r="F18" i="1" s="1"/>
  <c r="O30" i="1"/>
  <c r="O29" i="1"/>
  <c r="O27" i="1"/>
  <c r="O39" i="1"/>
  <c r="O23" i="1"/>
  <c r="O31" i="1"/>
  <c r="O26" i="1"/>
  <c r="O32" i="1"/>
  <c r="O43" i="1"/>
  <c r="F19" i="1" l="1"/>
  <c r="C18" i="1"/>
</calcChain>
</file>

<file path=xl/sharedStrings.xml><?xml version="1.0" encoding="utf-8"?>
<sst xmlns="http://schemas.openxmlformats.org/spreadsheetml/2006/main" count="352" uniqueCount="190">
  <si>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</si>
  <si>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</si>
  <si>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</si>
  <si>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</si>
  <si>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</si>
  <si>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</si>
  <si>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</si>
  <si>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</si>
  <si>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</si>
  <si>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</si>
  <si>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</si>
  <si>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</si>
  <si>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</si>
  <si>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</si>
  <si>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</si>
  <si>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</si>
  <si>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</si>
  <si>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</si>
  <si>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</si>
  <si>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</si>
  <si>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</si>
  <si>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</si>
  <si>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</si>
  <si>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</si>
  <si>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</si>
  <si>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</si>
  <si>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</si>
  <si>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</si>
  <si>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EW</t>
  </si>
  <si>
    <t>ASAS</t>
  </si>
  <si>
    <t>IBVS 5731</t>
  </si>
  <si>
    <t>DK And / GSC 03645-00701</t>
  </si>
  <si>
    <t>IBVS 5761</t>
  </si>
  <si>
    <t>I</t>
  </si>
  <si>
    <t>GCVS 4 says RR: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</si>
  <si>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</si>
  <si>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</si>
  <si>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</si>
  <si>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</si>
  <si>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</si>
  <si>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</si>
  <si>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5871</t>
  </si>
  <si>
    <t>IBVS 5874</t>
  </si>
  <si>
    <t>IBVS 5960</t>
  </si>
  <si>
    <t>II</t>
  </si>
  <si>
    <t>OEJV 0044</t>
  </si>
  <si>
    <t>IBVS 6011</t>
  </si>
  <si>
    <t>Add cycle</t>
  </si>
  <si>
    <t>Old Cycle</t>
  </si>
  <si>
    <t>IBVS 6042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</si>
  <si>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</si>
  <si>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</si>
  <si>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</si>
  <si>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</si>
  <si>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</si>
  <si>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</si>
  <si>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</si>
  <si>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</si>
  <si>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</si>
  <si>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</si>
  <si>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</si>
  <si>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</si>
  <si>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2451435.4319 </t>
  </si>
  <si>
    <t> 13.09.1999 22:21 </t>
  </si>
  <si>
    <t> -0.0034 </t>
  </si>
  <si>
    <t>E </t>
  </si>
  <si>
    <t>ns</t>
  </si>
  <si>
    <t> D.Husar </t>
  </si>
  <si>
    <t>BAVM R55 </t>
  </si>
  <si>
    <t>2451436.4102 </t>
  </si>
  <si>
    <t> 14.09.1999 21:50 </t>
  </si>
  <si>
    <t> -0.0035 </t>
  </si>
  <si>
    <t>2452898.4539 </t>
  </si>
  <si>
    <t> 15.09.2003 22:53 </t>
  </si>
  <si>
    <t> -0.0010 </t>
  </si>
  <si>
    <t>-I</t>
  </si>
  <si>
    <t> v.Poschinger </t>
  </si>
  <si>
    <t>2452901.6320 </t>
  </si>
  <si>
    <t> 19.09.2003 03:10 </t>
  </si>
  <si>
    <t>2997</t>
  </si>
  <si>
    <t> -0.0028 </t>
  </si>
  <si>
    <t>2452927.5628 </t>
  </si>
  <si>
    <t> 15.10.2003 01:30 </t>
  </si>
  <si>
    <t>3050</t>
  </si>
  <si>
    <t> -0.0008 </t>
  </si>
  <si>
    <t>2452929.5210 </t>
  </si>
  <si>
    <t> 17.10.2003 00:30 </t>
  </si>
  <si>
    <t>3054</t>
  </si>
  <si>
    <t> 0.0005 </t>
  </si>
  <si>
    <t>C </t>
  </si>
  <si>
    <t> G.Maintz </t>
  </si>
  <si>
    <t>BAVM 178 </t>
  </si>
  <si>
    <t>2452956.4283 </t>
  </si>
  <si>
    <t> 12.11.2003 22:16 </t>
  </si>
  <si>
    <t>3109</t>
  </si>
  <si>
    <t> 0.0006 </t>
  </si>
  <si>
    <t>2452996.3016 </t>
  </si>
  <si>
    <t> 22.12.2003 19:14 </t>
  </si>
  <si>
    <t>3190.5</t>
  </si>
  <si>
    <t> 0.0022 </t>
  </si>
  <si>
    <t>2453619.5723 </t>
  </si>
  <si>
    <t> 06.09.2005 01:44 </t>
  </si>
  <si>
    <t>4464.5</t>
  </si>
  <si>
    <t> 0.0036 </t>
  </si>
  <si>
    <t>2453626.4212 </t>
  </si>
  <si>
    <t> 12.09.2005 22:06 </t>
  </si>
  <si>
    <t>4478.5</t>
  </si>
  <si>
    <t> 0.0034 </t>
  </si>
  <si>
    <t> F.Hambsch </t>
  </si>
  <si>
    <t>2453627.3979 </t>
  </si>
  <si>
    <t> 13.09.2005 21:32 </t>
  </si>
  <si>
    <t>4480.5</t>
  </si>
  <si>
    <t> 0.0016 </t>
  </si>
  <si>
    <t>2453650.3963 </t>
  </si>
  <si>
    <t> 06.10.2005 21:30 </t>
  </si>
  <si>
    <t>4527.5</t>
  </si>
  <si>
    <t> 0.0066 </t>
  </si>
  <si>
    <t> F.Walter </t>
  </si>
  <si>
    <t>2453671.4274 </t>
  </si>
  <si>
    <t> 27.10.2005 22:15 </t>
  </si>
  <si>
    <t>4570.5</t>
  </si>
  <si>
    <t> 0.0011 </t>
  </si>
  <si>
    <t>2454024.4039 </t>
  </si>
  <si>
    <t> 15.10.2006 21:41 </t>
  </si>
  <si>
    <t>5292</t>
  </si>
  <si>
    <t> 0.0037 </t>
  </si>
  <si>
    <t> F.Agerer </t>
  </si>
  <si>
    <t>BAVM 183 </t>
  </si>
  <si>
    <t>2454024.4060 </t>
  </si>
  <si>
    <t> 15.10.2006 21:44 </t>
  </si>
  <si>
    <t> 0.0058 </t>
  </si>
  <si>
    <t>2454384.4751 </t>
  </si>
  <si>
    <t> 10.10.2007 23:24 </t>
  </si>
  <si>
    <t>6028</t>
  </si>
  <si>
    <t> 0.0072 </t>
  </si>
  <si>
    <t>o</t>
  </si>
  <si>
    <t> M.&amp; C.Rätz </t>
  </si>
  <si>
    <t>BAVM 201 </t>
  </si>
  <si>
    <t>2454765.3314 </t>
  </si>
  <si>
    <t> 25.10.2008 19:57 </t>
  </si>
  <si>
    <t>6806.5</t>
  </si>
  <si>
    <t> 0.0038 </t>
  </si>
  <si>
    <t>BAVM 203 </t>
  </si>
  <si>
    <t>2454784.6604 </t>
  </si>
  <si>
    <t> 14.11.2008 03:50 </t>
  </si>
  <si>
    <t>6846</t>
  </si>
  <si>
    <t> 0.0085 </t>
  </si>
  <si>
    <t> R.Diethelm </t>
  </si>
  <si>
    <t>IBVS 5871 </t>
  </si>
  <si>
    <t>2455386.4041 </t>
  </si>
  <si>
    <t> 08.07.2010 21:41 </t>
  </si>
  <si>
    <t>8076</t>
  </si>
  <si>
    <t> 0.0087 </t>
  </si>
  <si>
    <t>BAVM 215 </t>
  </si>
  <si>
    <t>2455481.3147 </t>
  </si>
  <si>
    <t> 11.10.2010 19:33 </t>
  </si>
  <si>
    <t>8270</t>
  </si>
  <si>
    <t> 0.0102 </t>
  </si>
  <si>
    <t>2455481.5612 </t>
  </si>
  <si>
    <t> 12.10.2010 01:28 </t>
  </si>
  <si>
    <t>8270.5</t>
  </si>
  <si>
    <t> 0.0120 </t>
  </si>
  <si>
    <t>2455498.6807 </t>
  </si>
  <si>
    <t> 29.10.2010 04:20 </t>
  </si>
  <si>
    <t>8305.5</t>
  </si>
  <si>
    <t> 0.0088 </t>
  </si>
  <si>
    <t>IBVS 5960 </t>
  </si>
  <si>
    <t>2455839.4269 </t>
  </si>
  <si>
    <t> 04.10.2011 22:14 </t>
  </si>
  <si>
    <t>9002</t>
  </si>
  <si>
    <t> 0.0116 </t>
  </si>
  <si>
    <t>BAVM 225 </t>
  </si>
  <si>
    <t>2455849.4556 </t>
  </si>
  <si>
    <t> 14.10.2011 22:56 </t>
  </si>
  <si>
    <t>9022.5</t>
  </si>
  <si>
    <t> 0.0112 </t>
  </si>
  <si>
    <t>2455882.7202 </t>
  </si>
  <si>
    <t> 17.11.2011 05:17 </t>
  </si>
  <si>
    <t>9090.5</t>
  </si>
  <si>
    <t>IBVS 6011 </t>
  </si>
  <si>
    <t>2456219.5534 </t>
  </si>
  <si>
    <t> 19.10.2012 01:16 </t>
  </si>
  <si>
    <t>9779</t>
  </si>
  <si>
    <t> 0.0123 </t>
  </si>
  <si>
    <t>BAVM 231 </t>
  </si>
  <si>
    <t>2456226.6455 </t>
  </si>
  <si>
    <t> 26.10.2012 03:29 </t>
  </si>
  <si>
    <t>9793.5</t>
  </si>
  <si>
    <t> 0.0106 </t>
  </si>
  <si>
    <t>IBVS 6042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</si>
</sst>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sz val="10"/>
      <name val="Arial Unicode MS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</font>
    <font>
      <sz val="10"/>
      <color indexed="12"/>
      <name val="Arial"/>
    </font>
    <font>
      <b/>
      <sz val="12"/>
      <color indexed="8"/>
      <name val="Arial"/>
      <family val="2"/>
    </font>
    <font>
      <u/>
      <sz val="10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12" fillId="0" borderId="3" xfId="0" applyFont="1" applyBorder="1" applyAlignment="1"/>
    <xf numFmtId="0" fontId="12" fillId="0" borderId="4" xfId="0" applyFont="1" applyBorder="1" applyAlignment="1"/>
    <xf numFmtId="0" fontId="9" fillId="0" borderId="0" xfId="0" applyFont="1" applyAlignment="1"/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>
      <alignment vertical="top"/>
    </xf>
    <xf numFmtId="0" fontId="18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9" fillId="0" borderId="0" xfId="7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0" xfId="0" quotePrefix="1">
      <alignment vertical="top"/>
    </xf>
    <xf numFmtId="0" fontId="5" fillId="2" borderId="13" xfId="0" applyFont="1" applyFill="1" applyBorder="1" applyAlignment="1">
      <alignment horizontal="left" vertical="top" wrapText="1" inden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right" vertical="top" wrapText="1"/>
    </xf>
    <xf numFmtId="0" fontId="19" fillId="2" borderId="13" xfId="7" applyFill="1" applyBorder="1" applyAlignment="1" applyProtection="1">
      <alignment horizontal="right" vertical="top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DK And - O-C Diagr.</a:t>
            </a:r>
          </a:p>
        </c:rich>
      </c:tx>
      <c:layout>
        <c:manualLayout>
          <c:xMode val="edge"/>
          <c:yMode val="edge"/>
          <c:x val="0.37479840060380171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723926380368099"/>
          <c:w val="0.79967752902672617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2990.5</c:v>
                </c:pt>
                <c:pt idx="4">
                  <c:v>2997</c:v>
                </c:pt>
                <c:pt idx="5">
                  <c:v>3050</c:v>
                </c:pt>
                <c:pt idx="6">
                  <c:v>3054</c:v>
                </c:pt>
                <c:pt idx="7">
                  <c:v>3109</c:v>
                </c:pt>
                <c:pt idx="8">
                  <c:v>3190.5</c:v>
                </c:pt>
                <c:pt idx="9">
                  <c:v>4464.5</c:v>
                </c:pt>
                <c:pt idx="10">
                  <c:v>4478.5</c:v>
                </c:pt>
                <c:pt idx="11">
                  <c:v>4480.5</c:v>
                </c:pt>
                <c:pt idx="12">
                  <c:v>4527.5</c:v>
                </c:pt>
                <c:pt idx="13">
                  <c:v>4570.5</c:v>
                </c:pt>
                <c:pt idx="14">
                  <c:v>5292</c:v>
                </c:pt>
                <c:pt idx="15">
                  <c:v>5292</c:v>
                </c:pt>
                <c:pt idx="16">
                  <c:v>6028</c:v>
                </c:pt>
                <c:pt idx="17">
                  <c:v>6806.5</c:v>
                </c:pt>
                <c:pt idx="18">
                  <c:v>6846</c:v>
                </c:pt>
                <c:pt idx="19">
                  <c:v>8076</c:v>
                </c:pt>
                <c:pt idx="20">
                  <c:v>8270</c:v>
                </c:pt>
                <c:pt idx="21">
                  <c:v>8270.5</c:v>
                </c:pt>
                <c:pt idx="22">
                  <c:v>8305.5</c:v>
                </c:pt>
                <c:pt idx="23">
                  <c:v>9002</c:v>
                </c:pt>
                <c:pt idx="24">
                  <c:v>9022.5</c:v>
                </c:pt>
                <c:pt idx="25">
                  <c:v>9090.5</c:v>
                </c:pt>
                <c:pt idx="26">
                  <c:v>9779</c:v>
                </c:pt>
                <c:pt idx="27">
                  <c:v>9793.5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04-41DD-BA5D-3E2C8050F72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2.0999999999999999E-3</c:v>
                  </c:pt>
                  <c:pt idx="1">
                    <c:v>0</c:v>
                  </c:pt>
                  <c:pt idx="2">
                    <c:v>2.3999999999999998E-3</c:v>
                  </c:pt>
                  <c:pt idx="3">
                    <c:v>5.5999999999999999E-3</c:v>
                  </c:pt>
                  <c:pt idx="4">
                    <c:v>8.0000000000000002E-3</c:v>
                  </c:pt>
                  <c:pt idx="5">
                    <c:v>3.5000000000000001E-3</c:v>
                  </c:pt>
                  <c:pt idx="6">
                    <c:v>6.9999999999999999E-4</c:v>
                  </c:pt>
                  <c:pt idx="7">
                    <c:v>4.1999999999999997E-3</c:v>
                  </c:pt>
                  <c:pt idx="8">
                    <c:v>3.7000000000000002E-3</c:v>
                  </c:pt>
                  <c:pt idx="9">
                    <c:v>5.1000000000000004E-3</c:v>
                  </c:pt>
                  <c:pt idx="10">
                    <c:v>4.3E-3</c:v>
                  </c:pt>
                  <c:pt idx="11">
                    <c:v>3.8999999999999998E-3</c:v>
                  </c:pt>
                  <c:pt idx="12">
                    <c:v>4.7999999999999996E-3</c:v>
                  </c:pt>
                  <c:pt idx="13">
                    <c:v>4.7999999999999996E-3</c:v>
                  </c:pt>
                  <c:pt idx="14">
                    <c:v>1E-3</c:v>
                  </c:pt>
                  <c:pt idx="15">
                    <c:v>5.0000000000000001E-3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8.9999999999999998E-4</c:v>
                  </c:pt>
                  <c:pt idx="19">
                    <c:v>1.9E-3</c:v>
                  </c:pt>
                  <c:pt idx="20">
                    <c:v>1.6000000000000001E-3</c:v>
                  </c:pt>
                  <c:pt idx="21">
                    <c:v>3.0999999999999999E-3</c:v>
                  </c:pt>
                  <c:pt idx="22">
                    <c:v>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5.9999999999999995E-4</c:v>
                  </c:pt>
                  <c:pt idx="26">
                    <c:v>0</c:v>
                  </c:pt>
                  <c:pt idx="2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2.0999999999999999E-3</c:v>
                  </c:pt>
                  <c:pt idx="1">
                    <c:v>0</c:v>
                  </c:pt>
                  <c:pt idx="2">
                    <c:v>2.3999999999999998E-3</c:v>
                  </c:pt>
                  <c:pt idx="3">
                    <c:v>5.5999999999999999E-3</c:v>
                  </c:pt>
                  <c:pt idx="4">
                    <c:v>8.0000000000000002E-3</c:v>
                  </c:pt>
                  <c:pt idx="5">
                    <c:v>3.5000000000000001E-3</c:v>
                  </c:pt>
                  <c:pt idx="6">
                    <c:v>6.9999999999999999E-4</c:v>
                  </c:pt>
                  <c:pt idx="7">
                    <c:v>4.1999999999999997E-3</c:v>
                  </c:pt>
                  <c:pt idx="8">
                    <c:v>3.7000000000000002E-3</c:v>
                  </c:pt>
                  <c:pt idx="9">
                    <c:v>5.1000000000000004E-3</c:v>
                  </c:pt>
                  <c:pt idx="10">
                    <c:v>4.3E-3</c:v>
                  </c:pt>
                  <c:pt idx="11">
                    <c:v>3.8999999999999998E-3</c:v>
                  </c:pt>
                  <c:pt idx="12">
                    <c:v>4.7999999999999996E-3</c:v>
                  </c:pt>
                  <c:pt idx="13">
                    <c:v>4.7999999999999996E-3</c:v>
                  </c:pt>
                  <c:pt idx="14">
                    <c:v>1E-3</c:v>
                  </c:pt>
                  <c:pt idx="15">
                    <c:v>5.0000000000000001E-3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8.9999999999999998E-4</c:v>
                  </c:pt>
                  <c:pt idx="19">
                    <c:v>1.9E-3</c:v>
                  </c:pt>
                  <c:pt idx="20">
                    <c:v>1.6000000000000001E-3</c:v>
                  </c:pt>
                  <c:pt idx="21">
                    <c:v>3.0999999999999999E-3</c:v>
                  </c:pt>
                  <c:pt idx="22">
                    <c:v>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5.9999999999999995E-4</c:v>
                  </c:pt>
                  <c:pt idx="26">
                    <c:v>0</c:v>
                  </c:pt>
                  <c:pt idx="2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2990.5</c:v>
                </c:pt>
                <c:pt idx="4">
                  <c:v>2997</c:v>
                </c:pt>
                <c:pt idx="5">
                  <c:v>3050</c:v>
                </c:pt>
                <c:pt idx="6">
                  <c:v>3054</c:v>
                </c:pt>
                <c:pt idx="7">
                  <c:v>3109</c:v>
                </c:pt>
                <c:pt idx="8">
                  <c:v>3190.5</c:v>
                </c:pt>
                <c:pt idx="9">
                  <c:v>4464.5</c:v>
                </c:pt>
                <c:pt idx="10">
                  <c:v>4478.5</c:v>
                </c:pt>
                <c:pt idx="11">
                  <c:v>4480.5</c:v>
                </c:pt>
                <c:pt idx="12">
                  <c:v>4527.5</c:v>
                </c:pt>
                <c:pt idx="13">
                  <c:v>4570.5</c:v>
                </c:pt>
                <c:pt idx="14">
                  <c:v>5292</c:v>
                </c:pt>
                <c:pt idx="15">
                  <c:v>5292</c:v>
                </c:pt>
                <c:pt idx="16">
                  <c:v>6028</c:v>
                </c:pt>
                <c:pt idx="17">
                  <c:v>6806.5</c:v>
                </c:pt>
                <c:pt idx="18">
                  <c:v>6846</c:v>
                </c:pt>
                <c:pt idx="19">
                  <c:v>8076</c:v>
                </c:pt>
                <c:pt idx="20">
                  <c:v>8270</c:v>
                </c:pt>
                <c:pt idx="21">
                  <c:v>8270.5</c:v>
                </c:pt>
                <c:pt idx="22">
                  <c:v>8305.5</c:v>
                </c:pt>
                <c:pt idx="23">
                  <c:v>9002</c:v>
                </c:pt>
                <c:pt idx="24">
                  <c:v>9022.5</c:v>
                </c:pt>
                <c:pt idx="25">
                  <c:v>9090.5</c:v>
                </c:pt>
                <c:pt idx="26">
                  <c:v>9779</c:v>
                </c:pt>
                <c:pt idx="27">
                  <c:v>9793.5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04-41DD-BA5D-3E2C8050F72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2.0999999999999999E-3</c:v>
                  </c:pt>
                  <c:pt idx="1">
                    <c:v>0</c:v>
                  </c:pt>
                  <c:pt idx="2">
                    <c:v>2.3999999999999998E-3</c:v>
                  </c:pt>
                  <c:pt idx="3">
                    <c:v>5.5999999999999999E-3</c:v>
                  </c:pt>
                  <c:pt idx="4">
                    <c:v>8.0000000000000002E-3</c:v>
                  </c:pt>
                  <c:pt idx="5">
                    <c:v>3.5000000000000001E-3</c:v>
                  </c:pt>
                  <c:pt idx="6">
                    <c:v>6.9999999999999999E-4</c:v>
                  </c:pt>
                  <c:pt idx="7">
                    <c:v>4.1999999999999997E-3</c:v>
                  </c:pt>
                  <c:pt idx="8">
                    <c:v>3.7000000000000002E-3</c:v>
                  </c:pt>
                  <c:pt idx="9">
                    <c:v>5.1000000000000004E-3</c:v>
                  </c:pt>
                  <c:pt idx="10">
                    <c:v>4.3E-3</c:v>
                  </c:pt>
                  <c:pt idx="11">
                    <c:v>3.8999999999999998E-3</c:v>
                  </c:pt>
                  <c:pt idx="12">
                    <c:v>4.7999999999999996E-3</c:v>
                  </c:pt>
                  <c:pt idx="13">
                    <c:v>4.7999999999999996E-3</c:v>
                  </c:pt>
                  <c:pt idx="14">
                    <c:v>1E-3</c:v>
                  </c:pt>
                  <c:pt idx="15">
                    <c:v>5.0000000000000001E-3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8.9999999999999998E-4</c:v>
                  </c:pt>
                  <c:pt idx="19">
                    <c:v>1.9E-3</c:v>
                  </c:pt>
                  <c:pt idx="20">
                    <c:v>1.6000000000000001E-3</c:v>
                  </c:pt>
                  <c:pt idx="21">
                    <c:v>3.0999999999999999E-3</c:v>
                  </c:pt>
                  <c:pt idx="22">
                    <c:v>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5.9999999999999995E-4</c:v>
                  </c:pt>
                  <c:pt idx="26">
                    <c:v>0</c:v>
                  </c:pt>
                  <c:pt idx="2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2.0999999999999999E-3</c:v>
                  </c:pt>
                  <c:pt idx="1">
                    <c:v>0</c:v>
                  </c:pt>
                  <c:pt idx="2">
                    <c:v>2.3999999999999998E-3</c:v>
                  </c:pt>
                  <c:pt idx="3">
                    <c:v>5.5999999999999999E-3</c:v>
                  </c:pt>
                  <c:pt idx="4">
                    <c:v>8.0000000000000002E-3</c:v>
                  </c:pt>
                  <c:pt idx="5">
                    <c:v>3.5000000000000001E-3</c:v>
                  </c:pt>
                  <c:pt idx="6">
                    <c:v>6.9999999999999999E-4</c:v>
                  </c:pt>
                  <c:pt idx="7">
                    <c:v>4.1999999999999997E-3</c:v>
                  </c:pt>
                  <c:pt idx="8">
                    <c:v>3.7000000000000002E-3</c:v>
                  </c:pt>
                  <c:pt idx="9">
                    <c:v>5.1000000000000004E-3</c:v>
                  </c:pt>
                  <c:pt idx="10">
                    <c:v>4.3E-3</c:v>
                  </c:pt>
                  <c:pt idx="11">
                    <c:v>3.8999999999999998E-3</c:v>
                  </c:pt>
                  <c:pt idx="12">
                    <c:v>4.7999999999999996E-3</c:v>
                  </c:pt>
                  <c:pt idx="13">
                    <c:v>4.7999999999999996E-3</c:v>
                  </c:pt>
                  <c:pt idx="14">
                    <c:v>1E-3</c:v>
                  </c:pt>
                  <c:pt idx="15">
                    <c:v>5.0000000000000001E-3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8.9999999999999998E-4</c:v>
                  </c:pt>
                  <c:pt idx="19">
                    <c:v>1.9E-3</c:v>
                  </c:pt>
                  <c:pt idx="20">
                    <c:v>1.6000000000000001E-3</c:v>
                  </c:pt>
                  <c:pt idx="21">
                    <c:v>3.0999999999999999E-3</c:v>
                  </c:pt>
                  <c:pt idx="22">
                    <c:v>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5.9999999999999995E-4</c:v>
                  </c:pt>
                  <c:pt idx="26">
                    <c:v>0</c:v>
                  </c:pt>
                  <c:pt idx="2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2990.5</c:v>
                </c:pt>
                <c:pt idx="4">
                  <c:v>2997</c:v>
                </c:pt>
                <c:pt idx="5">
                  <c:v>3050</c:v>
                </c:pt>
                <c:pt idx="6">
                  <c:v>3054</c:v>
                </c:pt>
                <c:pt idx="7">
                  <c:v>3109</c:v>
                </c:pt>
                <c:pt idx="8">
                  <c:v>3190.5</c:v>
                </c:pt>
                <c:pt idx="9">
                  <c:v>4464.5</c:v>
                </c:pt>
                <c:pt idx="10">
                  <c:v>4478.5</c:v>
                </c:pt>
                <c:pt idx="11">
                  <c:v>4480.5</c:v>
                </c:pt>
                <c:pt idx="12">
                  <c:v>4527.5</c:v>
                </c:pt>
                <c:pt idx="13">
                  <c:v>4570.5</c:v>
                </c:pt>
                <c:pt idx="14">
                  <c:v>5292</c:v>
                </c:pt>
                <c:pt idx="15">
                  <c:v>5292</c:v>
                </c:pt>
                <c:pt idx="16">
                  <c:v>6028</c:v>
                </c:pt>
                <c:pt idx="17">
                  <c:v>6806.5</c:v>
                </c:pt>
                <c:pt idx="18">
                  <c:v>6846</c:v>
                </c:pt>
                <c:pt idx="19">
                  <c:v>8076</c:v>
                </c:pt>
                <c:pt idx="20">
                  <c:v>8270</c:v>
                </c:pt>
                <c:pt idx="21">
                  <c:v>8270.5</c:v>
                </c:pt>
                <c:pt idx="22">
                  <c:v>8305.5</c:v>
                </c:pt>
                <c:pt idx="23">
                  <c:v>9002</c:v>
                </c:pt>
                <c:pt idx="24">
                  <c:v>9022.5</c:v>
                </c:pt>
                <c:pt idx="25">
                  <c:v>9090.5</c:v>
                </c:pt>
                <c:pt idx="26">
                  <c:v>9779</c:v>
                </c:pt>
                <c:pt idx="27">
                  <c:v>9793.5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6">
                  <c:v>4.904000015812926E-4</c:v>
                </c:pt>
                <c:pt idx="14">
                  <c:v>3.659200003312435E-3</c:v>
                </c:pt>
                <c:pt idx="15">
                  <c:v>5.7592000084696338E-3</c:v>
                </c:pt>
                <c:pt idx="16">
                  <c:v>7.1728000039001927E-3</c:v>
                </c:pt>
                <c:pt idx="19">
                  <c:v>8.6976000020513311E-3</c:v>
                </c:pt>
                <c:pt idx="20">
                  <c:v>1.0152000002563E-2</c:v>
                </c:pt>
                <c:pt idx="21">
                  <c:v>1.2040800000249874E-2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04-41DD-BA5D-3E2C8050F72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2.0999999999999999E-3</c:v>
                  </c:pt>
                  <c:pt idx="1">
                    <c:v>0</c:v>
                  </c:pt>
                  <c:pt idx="2">
                    <c:v>2.3999999999999998E-3</c:v>
                  </c:pt>
                  <c:pt idx="3">
                    <c:v>5.5999999999999999E-3</c:v>
                  </c:pt>
                  <c:pt idx="4">
                    <c:v>8.0000000000000002E-3</c:v>
                  </c:pt>
                  <c:pt idx="5">
                    <c:v>3.5000000000000001E-3</c:v>
                  </c:pt>
                  <c:pt idx="6">
                    <c:v>6.9999999999999999E-4</c:v>
                  </c:pt>
                  <c:pt idx="7">
                    <c:v>4.1999999999999997E-3</c:v>
                  </c:pt>
                  <c:pt idx="8">
                    <c:v>3.7000000000000002E-3</c:v>
                  </c:pt>
                  <c:pt idx="9">
                    <c:v>5.1000000000000004E-3</c:v>
                  </c:pt>
                  <c:pt idx="10">
                    <c:v>4.3E-3</c:v>
                  </c:pt>
                  <c:pt idx="11">
                    <c:v>3.8999999999999998E-3</c:v>
                  </c:pt>
                  <c:pt idx="12">
                    <c:v>4.7999999999999996E-3</c:v>
                  </c:pt>
                  <c:pt idx="13">
                    <c:v>4.7999999999999996E-3</c:v>
                  </c:pt>
                  <c:pt idx="14">
                    <c:v>1E-3</c:v>
                  </c:pt>
                  <c:pt idx="15">
                    <c:v>5.0000000000000001E-3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8.9999999999999998E-4</c:v>
                  </c:pt>
                  <c:pt idx="19">
                    <c:v>1.9E-3</c:v>
                  </c:pt>
                  <c:pt idx="20">
                    <c:v>1.6000000000000001E-3</c:v>
                  </c:pt>
                  <c:pt idx="21">
                    <c:v>3.0999999999999999E-3</c:v>
                  </c:pt>
                  <c:pt idx="22">
                    <c:v>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5.9999999999999995E-4</c:v>
                  </c:pt>
                  <c:pt idx="26">
                    <c:v>0</c:v>
                  </c:pt>
                  <c:pt idx="2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2.0999999999999999E-3</c:v>
                  </c:pt>
                  <c:pt idx="1">
                    <c:v>0</c:v>
                  </c:pt>
                  <c:pt idx="2">
                    <c:v>2.3999999999999998E-3</c:v>
                  </c:pt>
                  <c:pt idx="3">
                    <c:v>5.5999999999999999E-3</c:v>
                  </c:pt>
                  <c:pt idx="4">
                    <c:v>8.0000000000000002E-3</c:v>
                  </c:pt>
                  <c:pt idx="5">
                    <c:v>3.5000000000000001E-3</c:v>
                  </c:pt>
                  <c:pt idx="6">
                    <c:v>6.9999999999999999E-4</c:v>
                  </c:pt>
                  <c:pt idx="7">
                    <c:v>4.1999999999999997E-3</c:v>
                  </c:pt>
                  <c:pt idx="8">
                    <c:v>3.7000000000000002E-3</c:v>
                  </c:pt>
                  <c:pt idx="9">
                    <c:v>5.1000000000000004E-3</c:v>
                  </c:pt>
                  <c:pt idx="10">
                    <c:v>4.3E-3</c:v>
                  </c:pt>
                  <c:pt idx="11">
                    <c:v>3.8999999999999998E-3</c:v>
                  </c:pt>
                  <c:pt idx="12">
                    <c:v>4.7999999999999996E-3</c:v>
                  </c:pt>
                  <c:pt idx="13">
                    <c:v>4.7999999999999996E-3</c:v>
                  </c:pt>
                  <c:pt idx="14">
                    <c:v>1E-3</c:v>
                  </c:pt>
                  <c:pt idx="15">
                    <c:v>5.0000000000000001E-3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8.9999999999999998E-4</c:v>
                  </c:pt>
                  <c:pt idx="19">
                    <c:v>1.9E-3</c:v>
                  </c:pt>
                  <c:pt idx="20">
                    <c:v>1.6000000000000001E-3</c:v>
                  </c:pt>
                  <c:pt idx="21">
                    <c:v>3.0999999999999999E-3</c:v>
                  </c:pt>
                  <c:pt idx="22">
                    <c:v>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5.9999999999999995E-4</c:v>
                  </c:pt>
                  <c:pt idx="26">
                    <c:v>0</c:v>
                  </c:pt>
                  <c:pt idx="2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2990.5</c:v>
                </c:pt>
                <c:pt idx="4">
                  <c:v>2997</c:v>
                </c:pt>
                <c:pt idx="5">
                  <c:v>3050</c:v>
                </c:pt>
                <c:pt idx="6">
                  <c:v>3054</c:v>
                </c:pt>
                <c:pt idx="7">
                  <c:v>3109</c:v>
                </c:pt>
                <c:pt idx="8">
                  <c:v>3190.5</c:v>
                </c:pt>
                <c:pt idx="9">
                  <c:v>4464.5</c:v>
                </c:pt>
                <c:pt idx="10">
                  <c:v>4478.5</c:v>
                </c:pt>
                <c:pt idx="11">
                  <c:v>4480.5</c:v>
                </c:pt>
                <c:pt idx="12">
                  <c:v>4527.5</c:v>
                </c:pt>
                <c:pt idx="13">
                  <c:v>4570.5</c:v>
                </c:pt>
                <c:pt idx="14">
                  <c:v>5292</c:v>
                </c:pt>
                <c:pt idx="15">
                  <c:v>5292</c:v>
                </c:pt>
                <c:pt idx="16">
                  <c:v>6028</c:v>
                </c:pt>
                <c:pt idx="17">
                  <c:v>6806.5</c:v>
                </c:pt>
                <c:pt idx="18">
                  <c:v>6846</c:v>
                </c:pt>
                <c:pt idx="19">
                  <c:v>8076</c:v>
                </c:pt>
                <c:pt idx="20">
                  <c:v>8270</c:v>
                </c:pt>
                <c:pt idx="21">
                  <c:v>8270.5</c:v>
                </c:pt>
                <c:pt idx="22">
                  <c:v>8305.5</c:v>
                </c:pt>
                <c:pt idx="23">
                  <c:v>9002</c:v>
                </c:pt>
                <c:pt idx="24">
                  <c:v>9022.5</c:v>
                </c:pt>
                <c:pt idx="25">
                  <c:v>9090.5</c:v>
                </c:pt>
                <c:pt idx="26">
                  <c:v>9779</c:v>
                </c:pt>
                <c:pt idx="27">
                  <c:v>9793.5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-3.3999999941443093E-3</c:v>
                </c:pt>
                <c:pt idx="2">
                  <c:v>-3.5447999980533496E-3</c:v>
                </c:pt>
                <c:pt idx="3">
                  <c:v>-9.8719999368768185E-4</c:v>
                </c:pt>
                <c:pt idx="4">
                  <c:v>-2.8327999971224926E-3</c:v>
                </c:pt>
                <c:pt idx="5">
                  <c:v>-8.2000000111293048E-4</c:v>
                </c:pt>
                <c:pt idx="7">
                  <c:v>5.5840000277385116E-4</c:v>
                </c:pt>
                <c:pt idx="8">
                  <c:v>2.2328000050038099E-3</c:v>
                </c:pt>
                <c:pt idx="9">
                  <c:v>3.5952000034740195E-3</c:v>
                </c:pt>
                <c:pt idx="10">
                  <c:v>3.3815999995567836E-3</c:v>
                </c:pt>
                <c:pt idx="11">
                  <c:v>1.6368000069633126E-3</c:v>
                </c:pt>
                <c:pt idx="12">
                  <c:v>6.5840000024763867E-3</c:v>
                </c:pt>
                <c:pt idx="13">
                  <c:v>1.1208000069018453E-3</c:v>
                </c:pt>
                <c:pt idx="17">
                  <c:v>3.83440000587143E-3</c:v>
                </c:pt>
                <c:pt idx="18">
                  <c:v>8.5496000028797425E-3</c:v>
                </c:pt>
                <c:pt idx="22">
                  <c:v>8.7568000017199665E-3</c:v>
                </c:pt>
                <c:pt idx="23">
                  <c:v>1.1555199998838361E-2</c:v>
                </c:pt>
                <c:pt idx="24">
                  <c:v>1.1196000006748363E-2</c:v>
                </c:pt>
                <c:pt idx="25">
                  <c:v>8.6728000096627511E-3</c:v>
                </c:pt>
                <c:pt idx="26">
                  <c:v>1.2250400002812967E-2</c:v>
                </c:pt>
                <c:pt idx="27">
                  <c:v>1.0625599999912083E-2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04-41DD-BA5D-3E2C8050F72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2.0999999999999999E-3</c:v>
                  </c:pt>
                  <c:pt idx="1">
                    <c:v>0</c:v>
                  </c:pt>
                  <c:pt idx="2">
                    <c:v>2.3999999999999998E-3</c:v>
                  </c:pt>
                  <c:pt idx="3">
                    <c:v>5.5999999999999999E-3</c:v>
                  </c:pt>
                  <c:pt idx="4">
                    <c:v>8.0000000000000002E-3</c:v>
                  </c:pt>
                  <c:pt idx="5">
                    <c:v>3.5000000000000001E-3</c:v>
                  </c:pt>
                  <c:pt idx="6">
                    <c:v>6.9999999999999999E-4</c:v>
                  </c:pt>
                  <c:pt idx="7">
                    <c:v>4.1999999999999997E-3</c:v>
                  </c:pt>
                  <c:pt idx="8">
                    <c:v>3.7000000000000002E-3</c:v>
                  </c:pt>
                  <c:pt idx="9">
                    <c:v>5.1000000000000004E-3</c:v>
                  </c:pt>
                  <c:pt idx="10">
                    <c:v>4.3E-3</c:v>
                  </c:pt>
                  <c:pt idx="11">
                    <c:v>3.8999999999999998E-3</c:v>
                  </c:pt>
                  <c:pt idx="12">
                    <c:v>4.7999999999999996E-3</c:v>
                  </c:pt>
                  <c:pt idx="13">
                    <c:v>4.7999999999999996E-3</c:v>
                  </c:pt>
                  <c:pt idx="14">
                    <c:v>1E-3</c:v>
                  </c:pt>
                  <c:pt idx="15">
                    <c:v>5.0000000000000001E-3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8.9999999999999998E-4</c:v>
                  </c:pt>
                  <c:pt idx="19">
                    <c:v>1.9E-3</c:v>
                  </c:pt>
                  <c:pt idx="20">
                    <c:v>1.6000000000000001E-3</c:v>
                  </c:pt>
                  <c:pt idx="21">
                    <c:v>3.0999999999999999E-3</c:v>
                  </c:pt>
                  <c:pt idx="22">
                    <c:v>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5.9999999999999995E-4</c:v>
                  </c:pt>
                  <c:pt idx="26">
                    <c:v>0</c:v>
                  </c:pt>
                  <c:pt idx="2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2.0999999999999999E-3</c:v>
                  </c:pt>
                  <c:pt idx="1">
                    <c:v>0</c:v>
                  </c:pt>
                  <c:pt idx="2">
                    <c:v>2.3999999999999998E-3</c:v>
                  </c:pt>
                  <c:pt idx="3">
                    <c:v>5.5999999999999999E-3</c:v>
                  </c:pt>
                  <c:pt idx="4">
                    <c:v>8.0000000000000002E-3</c:v>
                  </c:pt>
                  <c:pt idx="5">
                    <c:v>3.5000000000000001E-3</c:v>
                  </c:pt>
                  <c:pt idx="6">
                    <c:v>6.9999999999999999E-4</c:v>
                  </c:pt>
                  <c:pt idx="7">
                    <c:v>4.1999999999999997E-3</c:v>
                  </c:pt>
                  <c:pt idx="8">
                    <c:v>3.7000000000000002E-3</c:v>
                  </c:pt>
                  <c:pt idx="9">
                    <c:v>5.1000000000000004E-3</c:v>
                  </c:pt>
                  <c:pt idx="10">
                    <c:v>4.3E-3</c:v>
                  </c:pt>
                  <c:pt idx="11">
                    <c:v>3.8999999999999998E-3</c:v>
                  </c:pt>
                  <c:pt idx="12">
                    <c:v>4.7999999999999996E-3</c:v>
                  </c:pt>
                  <c:pt idx="13">
                    <c:v>4.7999999999999996E-3</c:v>
                  </c:pt>
                  <c:pt idx="14">
                    <c:v>1E-3</c:v>
                  </c:pt>
                  <c:pt idx="15">
                    <c:v>5.0000000000000001E-3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8.9999999999999998E-4</c:v>
                  </c:pt>
                  <c:pt idx="19">
                    <c:v>1.9E-3</c:v>
                  </c:pt>
                  <c:pt idx="20">
                    <c:v>1.6000000000000001E-3</c:v>
                  </c:pt>
                  <c:pt idx="21">
                    <c:v>3.0999999999999999E-3</c:v>
                  </c:pt>
                  <c:pt idx="22">
                    <c:v>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5.9999999999999995E-4</c:v>
                  </c:pt>
                  <c:pt idx="26">
                    <c:v>0</c:v>
                  </c:pt>
                  <c:pt idx="2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2990.5</c:v>
                </c:pt>
                <c:pt idx="4">
                  <c:v>2997</c:v>
                </c:pt>
                <c:pt idx="5">
                  <c:v>3050</c:v>
                </c:pt>
                <c:pt idx="6">
                  <c:v>3054</c:v>
                </c:pt>
                <c:pt idx="7">
                  <c:v>3109</c:v>
                </c:pt>
                <c:pt idx="8">
                  <c:v>3190.5</c:v>
                </c:pt>
                <c:pt idx="9">
                  <c:v>4464.5</c:v>
                </c:pt>
                <c:pt idx="10">
                  <c:v>4478.5</c:v>
                </c:pt>
                <c:pt idx="11">
                  <c:v>4480.5</c:v>
                </c:pt>
                <c:pt idx="12">
                  <c:v>4527.5</c:v>
                </c:pt>
                <c:pt idx="13">
                  <c:v>4570.5</c:v>
                </c:pt>
                <c:pt idx="14">
                  <c:v>5292</c:v>
                </c:pt>
                <c:pt idx="15">
                  <c:v>5292</c:v>
                </c:pt>
                <c:pt idx="16">
                  <c:v>6028</c:v>
                </c:pt>
                <c:pt idx="17">
                  <c:v>6806.5</c:v>
                </c:pt>
                <c:pt idx="18">
                  <c:v>6846</c:v>
                </c:pt>
                <c:pt idx="19">
                  <c:v>8076</c:v>
                </c:pt>
                <c:pt idx="20">
                  <c:v>8270</c:v>
                </c:pt>
                <c:pt idx="21">
                  <c:v>8270.5</c:v>
                </c:pt>
                <c:pt idx="22">
                  <c:v>8305.5</c:v>
                </c:pt>
                <c:pt idx="23">
                  <c:v>9002</c:v>
                </c:pt>
                <c:pt idx="24">
                  <c:v>9022.5</c:v>
                </c:pt>
                <c:pt idx="25">
                  <c:v>9090.5</c:v>
                </c:pt>
                <c:pt idx="26">
                  <c:v>9779</c:v>
                </c:pt>
                <c:pt idx="27">
                  <c:v>9793.5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404-41DD-BA5D-3E2C8050F72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2.0999999999999999E-3</c:v>
                  </c:pt>
                  <c:pt idx="1">
                    <c:v>0</c:v>
                  </c:pt>
                  <c:pt idx="2">
                    <c:v>2.3999999999999998E-3</c:v>
                  </c:pt>
                  <c:pt idx="3">
                    <c:v>5.5999999999999999E-3</c:v>
                  </c:pt>
                  <c:pt idx="4">
                    <c:v>8.0000000000000002E-3</c:v>
                  </c:pt>
                  <c:pt idx="5">
                    <c:v>3.5000000000000001E-3</c:v>
                  </c:pt>
                  <c:pt idx="6">
                    <c:v>6.9999999999999999E-4</c:v>
                  </c:pt>
                  <c:pt idx="7">
                    <c:v>4.1999999999999997E-3</c:v>
                  </c:pt>
                  <c:pt idx="8">
                    <c:v>3.7000000000000002E-3</c:v>
                  </c:pt>
                  <c:pt idx="9">
                    <c:v>5.1000000000000004E-3</c:v>
                  </c:pt>
                  <c:pt idx="10">
                    <c:v>4.3E-3</c:v>
                  </c:pt>
                  <c:pt idx="11">
                    <c:v>3.8999999999999998E-3</c:v>
                  </c:pt>
                  <c:pt idx="12">
                    <c:v>4.7999999999999996E-3</c:v>
                  </c:pt>
                  <c:pt idx="13">
                    <c:v>4.7999999999999996E-3</c:v>
                  </c:pt>
                  <c:pt idx="14">
                    <c:v>1E-3</c:v>
                  </c:pt>
                  <c:pt idx="15">
                    <c:v>5.0000000000000001E-3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8.9999999999999998E-4</c:v>
                  </c:pt>
                  <c:pt idx="19">
                    <c:v>1.9E-3</c:v>
                  </c:pt>
                  <c:pt idx="20">
                    <c:v>1.6000000000000001E-3</c:v>
                  </c:pt>
                  <c:pt idx="21">
                    <c:v>3.0999999999999999E-3</c:v>
                  </c:pt>
                  <c:pt idx="22">
                    <c:v>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5.9999999999999995E-4</c:v>
                  </c:pt>
                  <c:pt idx="26">
                    <c:v>0</c:v>
                  </c:pt>
                  <c:pt idx="2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2.0999999999999999E-3</c:v>
                  </c:pt>
                  <c:pt idx="1">
                    <c:v>0</c:v>
                  </c:pt>
                  <c:pt idx="2">
                    <c:v>2.3999999999999998E-3</c:v>
                  </c:pt>
                  <c:pt idx="3">
                    <c:v>5.5999999999999999E-3</c:v>
                  </c:pt>
                  <c:pt idx="4">
                    <c:v>8.0000000000000002E-3</c:v>
                  </c:pt>
                  <c:pt idx="5">
                    <c:v>3.5000000000000001E-3</c:v>
                  </c:pt>
                  <c:pt idx="6">
                    <c:v>6.9999999999999999E-4</c:v>
                  </c:pt>
                  <c:pt idx="7">
                    <c:v>4.1999999999999997E-3</c:v>
                  </c:pt>
                  <c:pt idx="8">
                    <c:v>3.7000000000000002E-3</c:v>
                  </c:pt>
                  <c:pt idx="9">
                    <c:v>5.1000000000000004E-3</c:v>
                  </c:pt>
                  <c:pt idx="10">
                    <c:v>4.3E-3</c:v>
                  </c:pt>
                  <c:pt idx="11">
                    <c:v>3.8999999999999998E-3</c:v>
                  </c:pt>
                  <c:pt idx="12">
                    <c:v>4.7999999999999996E-3</c:v>
                  </c:pt>
                  <c:pt idx="13">
                    <c:v>4.7999999999999996E-3</c:v>
                  </c:pt>
                  <c:pt idx="14">
                    <c:v>1E-3</c:v>
                  </c:pt>
                  <c:pt idx="15">
                    <c:v>5.0000000000000001E-3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8.9999999999999998E-4</c:v>
                  </c:pt>
                  <c:pt idx="19">
                    <c:v>1.9E-3</c:v>
                  </c:pt>
                  <c:pt idx="20">
                    <c:v>1.6000000000000001E-3</c:v>
                  </c:pt>
                  <c:pt idx="21">
                    <c:v>3.0999999999999999E-3</c:v>
                  </c:pt>
                  <c:pt idx="22">
                    <c:v>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5.9999999999999995E-4</c:v>
                  </c:pt>
                  <c:pt idx="26">
                    <c:v>0</c:v>
                  </c:pt>
                  <c:pt idx="2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2990.5</c:v>
                </c:pt>
                <c:pt idx="4">
                  <c:v>2997</c:v>
                </c:pt>
                <c:pt idx="5">
                  <c:v>3050</c:v>
                </c:pt>
                <c:pt idx="6">
                  <c:v>3054</c:v>
                </c:pt>
                <c:pt idx="7">
                  <c:v>3109</c:v>
                </c:pt>
                <c:pt idx="8">
                  <c:v>3190.5</c:v>
                </c:pt>
                <c:pt idx="9">
                  <c:v>4464.5</c:v>
                </c:pt>
                <c:pt idx="10">
                  <c:v>4478.5</c:v>
                </c:pt>
                <c:pt idx="11">
                  <c:v>4480.5</c:v>
                </c:pt>
                <c:pt idx="12">
                  <c:v>4527.5</c:v>
                </c:pt>
                <c:pt idx="13">
                  <c:v>4570.5</c:v>
                </c:pt>
                <c:pt idx="14">
                  <c:v>5292</c:v>
                </c:pt>
                <c:pt idx="15">
                  <c:v>5292</c:v>
                </c:pt>
                <c:pt idx="16">
                  <c:v>6028</c:v>
                </c:pt>
                <c:pt idx="17">
                  <c:v>6806.5</c:v>
                </c:pt>
                <c:pt idx="18">
                  <c:v>6846</c:v>
                </c:pt>
                <c:pt idx="19">
                  <c:v>8076</c:v>
                </c:pt>
                <c:pt idx="20">
                  <c:v>8270</c:v>
                </c:pt>
                <c:pt idx="21">
                  <c:v>8270.5</c:v>
                </c:pt>
                <c:pt idx="22">
                  <c:v>8305.5</c:v>
                </c:pt>
                <c:pt idx="23">
                  <c:v>9002</c:v>
                </c:pt>
                <c:pt idx="24">
                  <c:v>9022.5</c:v>
                </c:pt>
                <c:pt idx="25">
                  <c:v>9090.5</c:v>
                </c:pt>
                <c:pt idx="26">
                  <c:v>9779</c:v>
                </c:pt>
                <c:pt idx="27">
                  <c:v>9793.5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404-41DD-BA5D-3E2C8050F72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2.0999999999999999E-3</c:v>
                  </c:pt>
                  <c:pt idx="1">
                    <c:v>0</c:v>
                  </c:pt>
                  <c:pt idx="2">
                    <c:v>2.3999999999999998E-3</c:v>
                  </c:pt>
                  <c:pt idx="3">
                    <c:v>5.5999999999999999E-3</c:v>
                  </c:pt>
                  <c:pt idx="4">
                    <c:v>8.0000000000000002E-3</c:v>
                  </c:pt>
                  <c:pt idx="5">
                    <c:v>3.5000000000000001E-3</c:v>
                  </c:pt>
                  <c:pt idx="6">
                    <c:v>6.9999999999999999E-4</c:v>
                  </c:pt>
                  <c:pt idx="7">
                    <c:v>4.1999999999999997E-3</c:v>
                  </c:pt>
                  <c:pt idx="8">
                    <c:v>3.7000000000000002E-3</c:v>
                  </c:pt>
                  <c:pt idx="9">
                    <c:v>5.1000000000000004E-3</c:v>
                  </c:pt>
                  <c:pt idx="10">
                    <c:v>4.3E-3</c:v>
                  </c:pt>
                  <c:pt idx="11">
                    <c:v>3.8999999999999998E-3</c:v>
                  </c:pt>
                  <c:pt idx="12">
                    <c:v>4.7999999999999996E-3</c:v>
                  </c:pt>
                  <c:pt idx="13">
                    <c:v>4.7999999999999996E-3</c:v>
                  </c:pt>
                  <c:pt idx="14">
                    <c:v>1E-3</c:v>
                  </c:pt>
                  <c:pt idx="15">
                    <c:v>5.0000000000000001E-3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8.9999999999999998E-4</c:v>
                  </c:pt>
                  <c:pt idx="19">
                    <c:v>1.9E-3</c:v>
                  </c:pt>
                  <c:pt idx="20">
                    <c:v>1.6000000000000001E-3</c:v>
                  </c:pt>
                  <c:pt idx="21">
                    <c:v>3.0999999999999999E-3</c:v>
                  </c:pt>
                  <c:pt idx="22">
                    <c:v>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5.9999999999999995E-4</c:v>
                  </c:pt>
                  <c:pt idx="26">
                    <c:v>0</c:v>
                  </c:pt>
                  <c:pt idx="2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2.0999999999999999E-3</c:v>
                  </c:pt>
                  <c:pt idx="1">
                    <c:v>0</c:v>
                  </c:pt>
                  <c:pt idx="2">
                    <c:v>2.3999999999999998E-3</c:v>
                  </c:pt>
                  <c:pt idx="3">
                    <c:v>5.5999999999999999E-3</c:v>
                  </c:pt>
                  <c:pt idx="4">
                    <c:v>8.0000000000000002E-3</c:v>
                  </c:pt>
                  <c:pt idx="5">
                    <c:v>3.5000000000000001E-3</c:v>
                  </c:pt>
                  <c:pt idx="6">
                    <c:v>6.9999999999999999E-4</c:v>
                  </c:pt>
                  <c:pt idx="7">
                    <c:v>4.1999999999999997E-3</c:v>
                  </c:pt>
                  <c:pt idx="8">
                    <c:v>3.7000000000000002E-3</c:v>
                  </c:pt>
                  <c:pt idx="9">
                    <c:v>5.1000000000000004E-3</c:v>
                  </c:pt>
                  <c:pt idx="10">
                    <c:v>4.3E-3</c:v>
                  </c:pt>
                  <c:pt idx="11">
                    <c:v>3.8999999999999998E-3</c:v>
                  </c:pt>
                  <c:pt idx="12">
                    <c:v>4.7999999999999996E-3</c:v>
                  </c:pt>
                  <c:pt idx="13">
                    <c:v>4.7999999999999996E-3</c:v>
                  </c:pt>
                  <c:pt idx="14">
                    <c:v>1E-3</c:v>
                  </c:pt>
                  <c:pt idx="15">
                    <c:v>5.0000000000000001E-3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8.9999999999999998E-4</c:v>
                  </c:pt>
                  <c:pt idx="19">
                    <c:v>1.9E-3</c:v>
                  </c:pt>
                  <c:pt idx="20">
                    <c:v>1.6000000000000001E-3</c:v>
                  </c:pt>
                  <c:pt idx="21">
                    <c:v>3.0999999999999999E-3</c:v>
                  </c:pt>
                  <c:pt idx="22">
                    <c:v>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5.9999999999999995E-4</c:v>
                  </c:pt>
                  <c:pt idx="26">
                    <c:v>0</c:v>
                  </c:pt>
                  <c:pt idx="2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2990.5</c:v>
                </c:pt>
                <c:pt idx="4">
                  <c:v>2997</c:v>
                </c:pt>
                <c:pt idx="5">
                  <c:v>3050</c:v>
                </c:pt>
                <c:pt idx="6">
                  <c:v>3054</c:v>
                </c:pt>
                <c:pt idx="7">
                  <c:v>3109</c:v>
                </c:pt>
                <c:pt idx="8">
                  <c:v>3190.5</c:v>
                </c:pt>
                <c:pt idx="9">
                  <c:v>4464.5</c:v>
                </c:pt>
                <c:pt idx="10">
                  <c:v>4478.5</c:v>
                </c:pt>
                <c:pt idx="11">
                  <c:v>4480.5</c:v>
                </c:pt>
                <c:pt idx="12">
                  <c:v>4527.5</c:v>
                </c:pt>
                <c:pt idx="13">
                  <c:v>4570.5</c:v>
                </c:pt>
                <c:pt idx="14">
                  <c:v>5292</c:v>
                </c:pt>
                <c:pt idx="15">
                  <c:v>5292</c:v>
                </c:pt>
                <c:pt idx="16">
                  <c:v>6028</c:v>
                </c:pt>
                <c:pt idx="17">
                  <c:v>6806.5</c:v>
                </c:pt>
                <c:pt idx="18">
                  <c:v>6846</c:v>
                </c:pt>
                <c:pt idx="19">
                  <c:v>8076</c:v>
                </c:pt>
                <c:pt idx="20">
                  <c:v>8270</c:v>
                </c:pt>
                <c:pt idx="21">
                  <c:v>8270.5</c:v>
                </c:pt>
                <c:pt idx="22">
                  <c:v>8305.5</c:v>
                </c:pt>
                <c:pt idx="23">
                  <c:v>9002</c:v>
                </c:pt>
                <c:pt idx="24">
                  <c:v>9022.5</c:v>
                </c:pt>
                <c:pt idx="25">
                  <c:v>9090.5</c:v>
                </c:pt>
                <c:pt idx="26">
                  <c:v>9779</c:v>
                </c:pt>
                <c:pt idx="27">
                  <c:v>9793.5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404-41DD-BA5D-3E2C8050F72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2990.5</c:v>
                </c:pt>
                <c:pt idx="4">
                  <c:v>2997</c:v>
                </c:pt>
                <c:pt idx="5">
                  <c:v>3050</c:v>
                </c:pt>
                <c:pt idx="6">
                  <c:v>3054</c:v>
                </c:pt>
                <c:pt idx="7">
                  <c:v>3109</c:v>
                </c:pt>
                <c:pt idx="8">
                  <c:v>3190.5</c:v>
                </c:pt>
                <c:pt idx="9">
                  <c:v>4464.5</c:v>
                </c:pt>
                <c:pt idx="10">
                  <c:v>4478.5</c:v>
                </c:pt>
                <c:pt idx="11">
                  <c:v>4480.5</c:v>
                </c:pt>
                <c:pt idx="12">
                  <c:v>4527.5</c:v>
                </c:pt>
                <c:pt idx="13">
                  <c:v>4570.5</c:v>
                </c:pt>
                <c:pt idx="14">
                  <c:v>5292</c:v>
                </c:pt>
                <c:pt idx="15">
                  <c:v>5292</c:v>
                </c:pt>
                <c:pt idx="16">
                  <c:v>6028</c:v>
                </c:pt>
                <c:pt idx="17">
                  <c:v>6806.5</c:v>
                </c:pt>
                <c:pt idx="18">
                  <c:v>6846</c:v>
                </c:pt>
                <c:pt idx="19">
                  <c:v>8076</c:v>
                </c:pt>
                <c:pt idx="20">
                  <c:v>8270</c:v>
                </c:pt>
                <c:pt idx="21">
                  <c:v>8270.5</c:v>
                </c:pt>
                <c:pt idx="22">
                  <c:v>8305.5</c:v>
                </c:pt>
                <c:pt idx="23">
                  <c:v>9002</c:v>
                </c:pt>
                <c:pt idx="24">
                  <c:v>9022.5</c:v>
                </c:pt>
                <c:pt idx="25">
                  <c:v>9090.5</c:v>
                </c:pt>
                <c:pt idx="26">
                  <c:v>9779</c:v>
                </c:pt>
                <c:pt idx="27">
                  <c:v>9793.5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-3.8124269728946978E-3</c:v>
                </c:pt>
                <c:pt idx="1">
                  <c:v>-3.8124269728946978E-3</c:v>
                </c:pt>
                <c:pt idx="2">
                  <c:v>-3.8092744041598849E-3</c:v>
                </c:pt>
                <c:pt idx="3">
                  <c:v>9.0145142783402705E-4</c:v>
                </c:pt>
                <c:pt idx="4">
                  <c:v>9.1169727622216791E-4</c:v>
                </c:pt>
                <c:pt idx="5">
                  <c:v>9.9524034769470516E-4</c:v>
                </c:pt>
                <c:pt idx="6">
                  <c:v>1.001545485164331E-3</c:v>
                </c:pt>
                <c:pt idx="7">
                  <c:v>1.0882411253716811E-3</c:v>
                </c:pt>
                <c:pt idx="8">
                  <c:v>1.2167083013152995E-3</c:v>
                </c:pt>
                <c:pt idx="9">
                  <c:v>3.2248945853910038E-3</c:v>
                </c:pt>
                <c:pt idx="10">
                  <c:v>3.2469625665346932E-3</c:v>
                </c:pt>
                <c:pt idx="11">
                  <c:v>3.2501151352695061E-3</c:v>
                </c:pt>
                <c:pt idx="12">
                  <c:v>3.3242005005376047E-3</c:v>
                </c:pt>
                <c:pt idx="13">
                  <c:v>3.3919807283360782E-3</c:v>
                </c:pt>
                <c:pt idx="14">
                  <c:v>4.5292698994197685E-3</c:v>
                </c:pt>
                <c:pt idx="15">
                  <c:v>4.5292698994197685E-3</c:v>
                </c:pt>
                <c:pt idx="16">
                  <c:v>5.6894151938308504E-3</c:v>
                </c:pt>
                <c:pt idx="17">
                  <c:v>6.9165525738567029E-3</c:v>
                </c:pt>
                <c:pt idx="18">
                  <c:v>6.9788158063692537E-3</c:v>
                </c:pt>
                <c:pt idx="19">
                  <c:v>8.9176455782790792E-3</c:v>
                </c:pt>
                <c:pt idx="20">
                  <c:v>9.2234447455559129E-3</c:v>
                </c:pt>
                <c:pt idx="21">
                  <c:v>9.2242328877396168E-3</c:v>
                </c:pt>
                <c:pt idx="22">
                  <c:v>9.2794028405988396E-3</c:v>
                </c:pt>
                <c:pt idx="23">
                  <c:v>1.0377284902497371E-2</c:v>
                </c:pt>
                <c:pt idx="24">
                  <c:v>1.04095987320292E-2</c:v>
                </c:pt>
                <c:pt idx="25">
                  <c:v>1.0516786069012834E-2</c:v>
                </c:pt>
                <c:pt idx="26">
                  <c:v>1.1602057855972113E-2</c:v>
                </c:pt>
                <c:pt idx="27">
                  <c:v>1.1624913979299505E-2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404-41DD-BA5D-3E2C8050F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9662040"/>
        <c:axId val="1"/>
      </c:scatterChart>
      <c:valAx>
        <c:axId val="599662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662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940243131967147"/>
          <c:y val="0.92024539877300615"/>
          <c:w val="0.6752832228766234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628650</xdr:colOff>
      <xdr:row>18</xdr:row>
      <xdr:rowOff>66674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557F167-D7B6-6C12-6D7A-BBBFCE15C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R55" TargetMode="External"/><Relationship Id="rId13" Type="http://schemas.openxmlformats.org/officeDocument/2006/relationships/hyperlink" Target="http://www.bav-astro.de/sfs/BAVM_link.php?BAVMnr=R55" TargetMode="External"/><Relationship Id="rId18" Type="http://schemas.openxmlformats.org/officeDocument/2006/relationships/hyperlink" Target="http://www.bav-astro.de/sfs/BAVM_link.php?BAVMnr=203" TargetMode="External"/><Relationship Id="rId26" Type="http://schemas.openxmlformats.org/officeDocument/2006/relationships/hyperlink" Target="http://www.konkoly.hu/cgi-bin/IBVS?6011" TargetMode="External"/><Relationship Id="rId3" Type="http://schemas.openxmlformats.org/officeDocument/2006/relationships/hyperlink" Target="http://www.bav-astro.de/sfs/BAVM_link.php?BAVMnr=R55" TargetMode="External"/><Relationship Id="rId21" Type="http://schemas.openxmlformats.org/officeDocument/2006/relationships/hyperlink" Target="http://www.bav-astro.de/sfs/BAVM_link.php?BAVMnr=215" TargetMode="External"/><Relationship Id="rId7" Type="http://schemas.openxmlformats.org/officeDocument/2006/relationships/hyperlink" Target="http://www.bav-astro.de/sfs/BAVM_link.php?BAVMnr=178" TargetMode="External"/><Relationship Id="rId12" Type="http://schemas.openxmlformats.org/officeDocument/2006/relationships/hyperlink" Target="http://www.bav-astro.de/sfs/BAVM_link.php?BAVMnr=R55" TargetMode="External"/><Relationship Id="rId17" Type="http://schemas.openxmlformats.org/officeDocument/2006/relationships/hyperlink" Target="http://www.bav-astro.de/sfs/BAVM_link.php?BAVMnr=201" TargetMode="External"/><Relationship Id="rId25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R55" TargetMode="External"/><Relationship Id="rId16" Type="http://schemas.openxmlformats.org/officeDocument/2006/relationships/hyperlink" Target="http://www.bav-astro.de/sfs/BAVM_link.php?BAVMnr=183" TargetMode="External"/><Relationship Id="rId20" Type="http://schemas.openxmlformats.org/officeDocument/2006/relationships/hyperlink" Target="http://www.bav-astro.de/sfs/BAVM_link.php?BAVMnr=215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R55" TargetMode="External"/><Relationship Id="rId11" Type="http://schemas.openxmlformats.org/officeDocument/2006/relationships/hyperlink" Target="http://www.bav-astro.de/sfs/BAVM_link.php?BAVMnr=R55" TargetMode="External"/><Relationship Id="rId24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R55" TargetMode="External"/><Relationship Id="rId15" Type="http://schemas.openxmlformats.org/officeDocument/2006/relationships/hyperlink" Target="http://www.bav-astro.de/sfs/BAVM_link.php?BAVMnr=183" TargetMode="External"/><Relationship Id="rId23" Type="http://schemas.openxmlformats.org/officeDocument/2006/relationships/hyperlink" Target="http://www.konkoly.hu/cgi-bin/IBVS?5960" TargetMode="External"/><Relationship Id="rId28" Type="http://schemas.openxmlformats.org/officeDocument/2006/relationships/hyperlink" Target="http://www.konkoly.hu/cgi-bin/IBVS?6042" TargetMode="External"/><Relationship Id="rId10" Type="http://schemas.openxmlformats.org/officeDocument/2006/relationships/hyperlink" Target="http://www.bav-astro.de/sfs/BAVM_link.php?BAVMnr=R55" TargetMode="External"/><Relationship Id="rId19" Type="http://schemas.openxmlformats.org/officeDocument/2006/relationships/hyperlink" Target="http://www.konkoly.hu/cgi-bin/IBVS?5871" TargetMode="External"/><Relationship Id="rId4" Type="http://schemas.openxmlformats.org/officeDocument/2006/relationships/hyperlink" Target="http://www.bav-astro.de/sfs/BAVM_link.php?BAVMnr=R55" TargetMode="External"/><Relationship Id="rId9" Type="http://schemas.openxmlformats.org/officeDocument/2006/relationships/hyperlink" Target="http://www.bav-astro.de/sfs/BAVM_link.php?BAVMnr=R55" TargetMode="External"/><Relationship Id="rId14" Type="http://schemas.openxmlformats.org/officeDocument/2006/relationships/hyperlink" Target="http://www.bav-astro.de/sfs/BAVM_link.php?BAVMnr=R55" TargetMode="External"/><Relationship Id="rId22" Type="http://schemas.openxmlformats.org/officeDocument/2006/relationships/hyperlink" Target="http://www.bav-astro.de/sfs/BAVM_link.php?BAVMnr=215" TargetMode="External"/><Relationship Id="rId27" Type="http://schemas.openxmlformats.org/officeDocument/2006/relationships/hyperlink" Target="http://www.bav-astro.de/sfs/BAVM_link.php?BAVMnr=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9" activePane="bottomRight" state="frozen"/>
      <selection pane="topRight" activeCell="O1" sqref="O1"/>
      <selection pane="bottomLeft" activeCell="A23" sqref="A23"/>
      <selection pane="bottomRight" activeCell="C7" sqref="C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.425781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31</v>
      </c>
    </row>
    <row r="2" spans="1:6">
      <c r="A2" t="s">
        <v>23</v>
      </c>
      <c r="B2" t="s">
        <v>28</v>
      </c>
      <c r="C2" s="3"/>
      <c r="D2" s="3"/>
    </row>
    <row r="3" spans="1:6" ht="13.5" thickBot="1">
      <c r="A3" s="15" t="s">
        <v>34</v>
      </c>
    </row>
    <row r="4" spans="1:6" ht="13.5" thickBot="1">
      <c r="A4" s="5" t="s">
        <v>0</v>
      </c>
      <c r="C4" s="13">
        <v>29130.406999999999</v>
      </c>
      <c r="D4" s="14">
        <v>0.24365529999999999</v>
      </c>
    </row>
    <row r="5" spans="1:6">
      <c r="A5" s="16" t="s">
        <v>35</v>
      </c>
      <c r="B5" s="17"/>
      <c r="C5" s="18">
        <v>-9.5</v>
      </c>
      <c r="D5" s="17" t="s">
        <v>36</v>
      </c>
    </row>
    <row r="6" spans="1:6">
      <c r="A6" s="5" t="s">
        <v>1</v>
      </c>
    </row>
    <row r="7" spans="1:6">
      <c r="A7" t="s">
        <v>2</v>
      </c>
      <c r="C7" s="12">
        <v>51435.435299999997</v>
      </c>
      <c r="D7" t="s">
        <v>29</v>
      </c>
    </row>
    <row r="8" spans="1:6">
      <c r="A8" t="s">
        <v>3</v>
      </c>
      <c r="C8" s="12">
        <v>0.4892224</v>
      </c>
    </row>
    <row r="9" spans="1:6">
      <c r="A9" s="30" t="s">
        <v>40</v>
      </c>
      <c r="B9" s="31">
        <v>21</v>
      </c>
      <c r="C9" s="20" t="str">
        <f>"F"&amp;B9</f>
        <v>F21</v>
      </c>
      <c r="D9" s="15" t="str">
        <f>"G"&amp;B9</f>
        <v>G21</v>
      </c>
    </row>
    <row r="10" spans="1:6" ht="13.5" thickBot="1">
      <c r="A10" s="17"/>
      <c r="B10" s="17"/>
      <c r="C10" s="4" t="s">
        <v>19</v>
      </c>
      <c r="D10" s="4" t="s">
        <v>20</v>
      </c>
      <c r="E10" s="17"/>
    </row>
    <row r="11" spans="1:6">
      <c r="A11" s="17" t="s">
        <v>15</v>
      </c>
      <c r="B11" s="17"/>
      <c r="C11" s="19">
        <f ca="1">INTERCEPT(INDIRECT($D$9):G992,INDIRECT($C$9):F992)</f>
        <v>-3.8124269728946978E-3</v>
      </c>
      <c r="D11" s="3"/>
      <c r="E11" s="17"/>
    </row>
    <row r="12" spans="1:6">
      <c r="A12" s="17" t="s">
        <v>16</v>
      </c>
      <c r="B12" s="17"/>
      <c r="C12" s="19">
        <f ca="1">SLOPE(INDIRECT($D$9):G992,INDIRECT($C$9):F992)</f>
        <v>1.5762843674063617E-6</v>
      </c>
      <c r="D12" s="3"/>
      <c r="E12" s="17"/>
    </row>
    <row r="13" spans="1:6">
      <c r="A13" s="17" t="s">
        <v>18</v>
      </c>
      <c r="B13" s="17"/>
      <c r="C13" s="3" t="s">
        <v>13</v>
      </c>
    </row>
    <row r="14" spans="1:6">
      <c r="A14" s="17"/>
      <c r="B14" s="17"/>
      <c r="C14" s="17"/>
    </row>
    <row r="15" spans="1:6">
      <c r="A15" s="21" t="s">
        <v>17</v>
      </c>
      <c r="B15" s="17"/>
      <c r="C15" s="22">
        <f ca="1">(C7+C11)+(C8+C12)*INT(MAX(F21:F3533))</f>
        <v>56226.401887325839</v>
      </c>
      <c r="E15" s="23" t="s">
        <v>47</v>
      </c>
      <c r="F15" s="18">
        <v>1</v>
      </c>
    </row>
    <row r="16" spans="1:6">
      <c r="A16" s="25" t="s">
        <v>4</v>
      </c>
      <c r="B16" s="17"/>
      <c r="C16" s="26">
        <f ca="1">+C8+C12</f>
        <v>0.48922397628436742</v>
      </c>
      <c r="E16" s="23" t="s">
        <v>37</v>
      </c>
      <c r="F16" s="24">
        <f ca="1">NOW()+15018.5+$C$5/24</f>
        <v>60318.611047800921</v>
      </c>
    </row>
    <row r="17" spans="1:17" ht="13.5" thickBot="1">
      <c r="A17" s="23" t="s">
        <v>27</v>
      </c>
      <c r="B17" s="17"/>
      <c r="C17" s="17">
        <f>COUNT(C21:C2191)</f>
        <v>28</v>
      </c>
      <c r="E17" s="23" t="s">
        <v>48</v>
      </c>
      <c r="F17" s="24">
        <f ca="1">ROUND(2*(F16-$C$7)/$C$8,0)/2+F15</f>
        <v>18158.5</v>
      </c>
    </row>
    <row r="18" spans="1:17" ht="14.25" thickTop="1" thickBot="1">
      <c r="A18" s="25" t="s">
        <v>5</v>
      </c>
      <c r="B18" s="17"/>
      <c r="C18" s="28">
        <f ca="1">+C15</f>
        <v>56226.401887325839</v>
      </c>
      <c r="D18" s="29">
        <f ca="1">+C16</f>
        <v>0.48922397628436742</v>
      </c>
      <c r="E18" s="23" t="s">
        <v>38</v>
      </c>
      <c r="F18" s="15">
        <f ca="1">ROUND(2*(F16-$C$15)/$C$16,0)/2+F15</f>
        <v>8365.5</v>
      </c>
    </row>
    <row r="19" spans="1:17" ht="13.5" thickTop="1">
      <c r="E19" s="23" t="s">
        <v>39</v>
      </c>
      <c r="F19" s="27">
        <f ca="1">+$C$15+$C$16*F18-15018.5-$C$5/24</f>
        <v>45300.900894266051</v>
      </c>
    </row>
    <row r="20" spans="1:17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58</v>
      </c>
      <c r="I20" s="7" t="s">
        <v>61</v>
      </c>
      <c r="J20" s="7" t="s">
        <v>55</v>
      </c>
      <c r="K20" s="7" t="s">
        <v>53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</row>
    <row r="21" spans="1:17">
      <c r="A21" s="35" t="s">
        <v>45</v>
      </c>
      <c r="B21" s="36" t="s">
        <v>33</v>
      </c>
      <c r="C21" s="35">
        <v>51435.431900000003</v>
      </c>
      <c r="D21" s="35">
        <v>2.0999999999999999E-3</v>
      </c>
      <c r="E21">
        <f t="shared" ref="E21:E48" si="0">+(C21-C$7)/C$8</f>
        <v>-6.9498044123578748E-3</v>
      </c>
      <c r="F21">
        <f t="shared" ref="F21:F48" si="1">ROUND(2*E21,0)/2</f>
        <v>0</v>
      </c>
      <c r="G21">
        <f t="shared" ref="G21:G48" si="2">+C21-(C$7+F21*C$8)</f>
        <v>-3.3999999941443093E-3</v>
      </c>
      <c r="K21">
        <f>+G21</f>
        <v>-3.3999999941443093E-3</v>
      </c>
      <c r="O21">
        <f t="shared" ref="O21:O48" ca="1" si="3">+C$11+C$12*$F21</f>
        <v>-3.8124269728946978E-3</v>
      </c>
      <c r="Q21" s="2">
        <f t="shared" ref="Q21:Q48" si="4">+C21-15018.5</f>
        <v>36416.931900000003</v>
      </c>
    </row>
    <row r="22" spans="1:17">
      <c r="A22" s="12" t="s">
        <v>29</v>
      </c>
      <c r="B22" s="12"/>
      <c r="C22" s="11">
        <v>51435.435299999997</v>
      </c>
      <c r="D22" s="11" t="s">
        <v>13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ca="1" si="3"/>
        <v>-3.8124269728946978E-3</v>
      </c>
      <c r="Q22" s="2">
        <f t="shared" si="4"/>
        <v>36416.935299999997</v>
      </c>
    </row>
    <row r="23" spans="1:17">
      <c r="A23" s="35" t="s">
        <v>45</v>
      </c>
      <c r="B23" s="36" t="s">
        <v>33</v>
      </c>
      <c r="C23" s="35">
        <v>51436.410199999998</v>
      </c>
      <c r="D23" s="35">
        <v>2.3999999999999998E-3</v>
      </c>
      <c r="E23">
        <f t="shared" si="0"/>
        <v>1.9927542156717906</v>
      </c>
      <c r="F23">
        <f t="shared" si="1"/>
        <v>2</v>
      </c>
      <c r="G23">
        <f t="shared" si="2"/>
        <v>-3.5447999980533496E-3</v>
      </c>
      <c r="K23">
        <f>+G23</f>
        <v>-3.5447999980533496E-3</v>
      </c>
      <c r="O23">
        <f t="shared" ca="1" si="3"/>
        <v>-3.8092744041598849E-3</v>
      </c>
      <c r="Q23" s="2">
        <f t="shared" si="4"/>
        <v>36417.910199999998</v>
      </c>
    </row>
    <row r="24" spans="1:17">
      <c r="A24" s="35" t="s">
        <v>45</v>
      </c>
      <c r="B24" s="36" t="s">
        <v>44</v>
      </c>
      <c r="C24" s="35">
        <v>52898.4539</v>
      </c>
      <c r="D24" s="35">
        <v>5.5999999999999999E-3</v>
      </c>
      <c r="E24">
        <f t="shared" si="0"/>
        <v>2990.497982103851</v>
      </c>
      <c r="F24">
        <f t="shared" si="1"/>
        <v>2990.5</v>
      </c>
      <c r="G24">
        <f t="shared" si="2"/>
        <v>-9.8719999368768185E-4</v>
      </c>
      <c r="K24">
        <f>+G24</f>
        <v>-9.8719999368768185E-4</v>
      </c>
      <c r="O24">
        <f t="shared" ca="1" si="3"/>
        <v>9.0145142783402705E-4</v>
      </c>
      <c r="Q24" s="2">
        <f t="shared" si="4"/>
        <v>37879.9539</v>
      </c>
    </row>
    <row r="25" spans="1:17">
      <c r="A25" s="35" t="s">
        <v>45</v>
      </c>
      <c r="B25" s="36" t="s">
        <v>33</v>
      </c>
      <c r="C25" s="35">
        <v>52901.631999999998</v>
      </c>
      <c r="D25" s="35">
        <v>8.0000000000000002E-3</v>
      </c>
      <c r="E25">
        <f t="shared" si="0"/>
        <v>2996.9942095864794</v>
      </c>
      <c r="F25">
        <f t="shared" si="1"/>
        <v>2997</v>
      </c>
      <c r="G25">
        <f t="shared" si="2"/>
        <v>-2.8327999971224926E-3</v>
      </c>
      <c r="K25">
        <f>+G25</f>
        <v>-2.8327999971224926E-3</v>
      </c>
      <c r="O25">
        <f t="shared" ca="1" si="3"/>
        <v>9.1169727622216791E-4</v>
      </c>
      <c r="Q25" s="2">
        <f t="shared" si="4"/>
        <v>37883.131999999998</v>
      </c>
    </row>
    <row r="26" spans="1:17">
      <c r="A26" s="35" t="s">
        <v>45</v>
      </c>
      <c r="B26" s="36" t="s">
        <v>33</v>
      </c>
      <c r="C26" s="35">
        <v>52927.5628</v>
      </c>
      <c r="D26" s="35">
        <v>3.5000000000000001E-3</v>
      </c>
      <c r="E26">
        <f t="shared" si="0"/>
        <v>3049.9983238707023</v>
      </c>
      <c r="F26">
        <f t="shared" si="1"/>
        <v>3050</v>
      </c>
      <c r="G26">
        <f t="shared" si="2"/>
        <v>-8.2000000111293048E-4</v>
      </c>
      <c r="K26">
        <f>+G26</f>
        <v>-8.2000000111293048E-4</v>
      </c>
      <c r="O26">
        <f t="shared" ca="1" si="3"/>
        <v>9.9524034769470516E-4</v>
      </c>
      <c r="Q26" s="2">
        <f t="shared" si="4"/>
        <v>37909.0628</v>
      </c>
    </row>
    <row r="27" spans="1:17">
      <c r="A27" s="9" t="s">
        <v>30</v>
      </c>
      <c r="B27" s="10"/>
      <c r="C27" s="11">
        <v>52929.521000000001</v>
      </c>
      <c r="D27" s="11">
        <v>6.9999999999999999E-4</v>
      </c>
      <c r="E27">
        <f t="shared" si="0"/>
        <v>3054.0010024070921</v>
      </c>
      <c r="F27">
        <f t="shared" si="1"/>
        <v>3054</v>
      </c>
      <c r="G27">
        <f t="shared" si="2"/>
        <v>4.904000015812926E-4</v>
      </c>
      <c r="J27">
        <f>+G27</f>
        <v>4.904000015812926E-4</v>
      </c>
      <c r="O27">
        <f t="shared" ca="1" si="3"/>
        <v>1.001545485164331E-3</v>
      </c>
      <c r="Q27" s="2">
        <f t="shared" si="4"/>
        <v>37911.021000000001</v>
      </c>
    </row>
    <row r="28" spans="1:17">
      <c r="A28" s="35" t="s">
        <v>45</v>
      </c>
      <c r="B28" s="36" t="s">
        <v>33</v>
      </c>
      <c r="C28" s="35">
        <v>52956.4283</v>
      </c>
      <c r="D28" s="35">
        <v>4.1999999999999997E-3</v>
      </c>
      <c r="E28">
        <f t="shared" si="0"/>
        <v>3109.0011414031783</v>
      </c>
      <c r="F28">
        <f t="shared" si="1"/>
        <v>3109</v>
      </c>
      <c r="G28">
        <f t="shared" si="2"/>
        <v>5.5840000277385116E-4</v>
      </c>
      <c r="K28">
        <f t="shared" ref="K28:K34" si="5">+G28</f>
        <v>5.5840000277385116E-4</v>
      </c>
      <c r="O28">
        <f t="shared" ca="1" si="3"/>
        <v>1.0882411253716811E-3</v>
      </c>
      <c r="Q28" s="2">
        <f t="shared" si="4"/>
        <v>37937.9283</v>
      </c>
    </row>
    <row r="29" spans="1:17">
      <c r="A29" s="35" t="s">
        <v>45</v>
      </c>
      <c r="B29" s="36" t="s">
        <v>44</v>
      </c>
      <c r="C29" s="35">
        <v>52996.301599999999</v>
      </c>
      <c r="D29" s="35">
        <v>3.7000000000000002E-3</v>
      </c>
      <c r="E29">
        <f t="shared" si="0"/>
        <v>3190.5045639774498</v>
      </c>
      <c r="F29">
        <f t="shared" si="1"/>
        <v>3190.5</v>
      </c>
      <c r="G29">
        <f t="shared" si="2"/>
        <v>2.2328000050038099E-3</v>
      </c>
      <c r="K29">
        <f t="shared" si="5"/>
        <v>2.2328000050038099E-3</v>
      </c>
      <c r="O29">
        <f t="shared" ca="1" si="3"/>
        <v>1.2167083013152995E-3</v>
      </c>
      <c r="Q29" s="2">
        <f t="shared" si="4"/>
        <v>37977.801599999999</v>
      </c>
    </row>
    <row r="30" spans="1:17">
      <c r="A30" s="35" t="s">
        <v>45</v>
      </c>
      <c r="B30" s="36" t="s">
        <v>44</v>
      </c>
      <c r="C30" s="35">
        <v>53619.5723</v>
      </c>
      <c r="D30" s="35">
        <v>5.1000000000000004E-3</v>
      </c>
      <c r="E30">
        <f t="shared" si="0"/>
        <v>4464.5073488049657</v>
      </c>
      <c r="F30">
        <f t="shared" si="1"/>
        <v>4464.5</v>
      </c>
      <c r="G30">
        <f t="shared" si="2"/>
        <v>3.5952000034740195E-3</v>
      </c>
      <c r="K30">
        <f t="shared" si="5"/>
        <v>3.5952000034740195E-3</v>
      </c>
      <c r="O30">
        <f t="shared" ca="1" si="3"/>
        <v>3.2248945853910038E-3</v>
      </c>
      <c r="Q30" s="2">
        <f t="shared" si="4"/>
        <v>38601.0723</v>
      </c>
    </row>
    <row r="31" spans="1:17">
      <c r="A31" s="35" t="s">
        <v>45</v>
      </c>
      <c r="B31" s="36" t="s">
        <v>44</v>
      </c>
      <c r="C31" s="35">
        <v>53626.421199999997</v>
      </c>
      <c r="D31" s="35">
        <v>4.3E-3</v>
      </c>
      <c r="E31">
        <f t="shared" si="0"/>
        <v>4478.5069121937177</v>
      </c>
      <c r="F31">
        <f t="shared" si="1"/>
        <v>4478.5</v>
      </c>
      <c r="G31">
        <f t="shared" si="2"/>
        <v>3.3815999995567836E-3</v>
      </c>
      <c r="K31">
        <f t="shared" si="5"/>
        <v>3.3815999995567836E-3</v>
      </c>
      <c r="O31">
        <f t="shared" ca="1" si="3"/>
        <v>3.2469625665346932E-3</v>
      </c>
      <c r="Q31" s="2">
        <f t="shared" si="4"/>
        <v>38607.921199999997</v>
      </c>
    </row>
    <row r="32" spans="1:17">
      <c r="A32" s="35" t="s">
        <v>45</v>
      </c>
      <c r="B32" s="36" t="s">
        <v>44</v>
      </c>
      <c r="C32" s="35">
        <v>53627.397900000004</v>
      </c>
      <c r="D32" s="35">
        <v>3.8999999999999998E-3</v>
      </c>
      <c r="E32">
        <f t="shared" si="0"/>
        <v>4480.5033457176251</v>
      </c>
      <c r="F32">
        <f t="shared" si="1"/>
        <v>4480.5</v>
      </c>
      <c r="G32">
        <f t="shared" si="2"/>
        <v>1.6368000069633126E-3</v>
      </c>
      <c r="K32">
        <f t="shared" si="5"/>
        <v>1.6368000069633126E-3</v>
      </c>
      <c r="O32">
        <f t="shared" ca="1" si="3"/>
        <v>3.2501151352695061E-3</v>
      </c>
      <c r="Q32" s="2">
        <f t="shared" si="4"/>
        <v>38608.897900000004</v>
      </c>
    </row>
    <row r="33" spans="1:17">
      <c r="A33" s="35" t="s">
        <v>45</v>
      </c>
      <c r="B33" s="36" t="s">
        <v>44</v>
      </c>
      <c r="C33" s="35">
        <v>53650.3963</v>
      </c>
      <c r="D33" s="35">
        <v>4.7999999999999996E-3</v>
      </c>
      <c r="E33">
        <f t="shared" si="0"/>
        <v>4527.5134580918675</v>
      </c>
      <c r="F33">
        <f t="shared" si="1"/>
        <v>4527.5</v>
      </c>
      <c r="G33">
        <f t="shared" si="2"/>
        <v>6.5840000024763867E-3</v>
      </c>
      <c r="K33">
        <f t="shared" si="5"/>
        <v>6.5840000024763867E-3</v>
      </c>
      <c r="O33">
        <f t="shared" ca="1" si="3"/>
        <v>3.3242005005376047E-3</v>
      </c>
      <c r="Q33" s="2">
        <f t="shared" si="4"/>
        <v>38631.8963</v>
      </c>
    </row>
    <row r="34" spans="1:17">
      <c r="A34" s="35" t="s">
        <v>45</v>
      </c>
      <c r="B34" s="36" t="s">
        <v>44</v>
      </c>
      <c r="C34" s="35">
        <v>53671.4274</v>
      </c>
      <c r="D34" s="35">
        <v>4.7999999999999996E-3</v>
      </c>
      <c r="E34">
        <f t="shared" si="0"/>
        <v>4570.5022909825939</v>
      </c>
      <c r="F34">
        <f t="shared" si="1"/>
        <v>4570.5</v>
      </c>
      <c r="G34">
        <f t="shared" si="2"/>
        <v>1.1208000069018453E-3</v>
      </c>
      <c r="K34">
        <f t="shared" si="5"/>
        <v>1.1208000069018453E-3</v>
      </c>
      <c r="O34">
        <f t="shared" ca="1" si="3"/>
        <v>3.3919807283360782E-3</v>
      </c>
      <c r="Q34" s="2">
        <f t="shared" si="4"/>
        <v>38652.9274</v>
      </c>
    </row>
    <row r="35" spans="1:17">
      <c r="A35" s="9" t="s">
        <v>32</v>
      </c>
      <c r="B35" s="10" t="s">
        <v>33</v>
      </c>
      <c r="C35" s="11">
        <v>54024.403899999998</v>
      </c>
      <c r="D35" s="11">
        <v>1E-3</v>
      </c>
      <c r="E35">
        <f t="shared" si="0"/>
        <v>5292.0074796248091</v>
      </c>
      <c r="F35">
        <f t="shared" si="1"/>
        <v>5292</v>
      </c>
      <c r="G35">
        <f t="shared" si="2"/>
        <v>3.659200003312435E-3</v>
      </c>
      <c r="J35">
        <f>+G35</f>
        <v>3.659200003312435E-3</v>
      </c>
      <c r="O35">
        <f t="shared" ca="1" si="3"/>
        <v>4.5292698994197685E-3</v>
      </c>
      <c r="Q35" s="2">
        <f t="shared" si="4"/>
        <v>39005.903899999998</v>
      </c>
    </row>
    <row r="36" spans="1:17">
      <c r="A36" s="9" t="s">
        <v>32</v>
      </c>
      <c r="B36" s="10" t="s">
        <v>33</v>
      </c>
      <c r="C36" s="11">
        <v>54024.406000000003</v>
      </c>
      <c r="D36" s="11">
        <v>5.0000000000000001E-3</v>
      </c>
      <c r="E36">
        <f t="shared" si="0"/>
        <v>5292.0117721510815</v>
      </c>
      <c r="F36">
        <f t="shared" si="1"/>
        <v>5292</v>
      </c>
      <c r="G36">
        <f t="shared" si="2"/>
        <v>5.7592000084696338E-3</v>
      </c>
      <c r="J36">
        <f>+G36</f>
        <v>5.7592000084696338E-3</v>
      </c>
      <c r="O36">
        <f t="shared" ca="1" si="3"/>
        <v>4.5292698994197685E-3</v>
      </c>
      <c r="Q36" s="2">
        <f t="shared" si="4"/>
        <v>39005.906000000003</v>
      </c>
    </row>
    <row r="37" spans="1:17">
      <c r="A37" s="11" t="s">
        <v>42</v>
      </c>
      <c r="B37" s="37" t="s">
        <v>33</v>
      </c>
      <c r="C37" s="11">
        <v>54384.475100000003</v>
      </c>
      <c r="D37" s="11">
        <v>2.9999999999999997E-4</v>
      </c>
      <c r="E37">
        <f t="shared" si="0"/>
        <v>6028.0146616344755</v>
      </c>
      <c r="F37">
        <f t="shared" si="1"/>
        <v>6028</v>
      </c>
      <c r="G37">
        <f t="shared" si="2"/>
        <v>7.1728000039001927E-3</v>
      </c>
      <c r="J37">
        <f>+G37</f>
        <v>7.1728000039001927E-3</v>
      </c>
      <c r="O37">
        <f t="shared" ca="1" si="3"/>
        <v>5.6894151938308504E-3</v>
      </c>
      <c r="Q37" s="2">
        <f t="shared" si="4"/>
        <v>39365.975100000003</v>
      </c>
    </row>
    <row r="38" spans="1:17">
      <c r="A38" s="15" t="s">
        <v>142</v>
      </c>
      <c r="B38" s="3" t="s">
        <v>44</v>
      </c>
      <c r="C38" s="8">
        <v>54765.331400000003</v>
      </c>
      <c r="D38" s="8" t="s">
        <v>61</v>
      </c>
      <c r="E38">
        <f t="shared" si="0"/>
        <v>6806.5078377441532</v>
      </c>
      <c r="F38">
        <f t="shared" si="1"/>
        <v>6806.5</v>
      </c>
      <c r="G38">
        <f t="shared" si="2"/>
        <v>3.83440000587143E-3</v>
      </c>
      <c r="K38">
        <f>+G38</f>
        <v>3.83440000587143E-3</v>
      </c>
      <c r="O38">
        <f t="shared" ca="1" si="3"/>
        <v>6.9165525738567029E-3</v>
      </c>
      <c r="Q38" s="2">
        <f t="shared" si="4"/>
        <v>39746.831400000003</v>
      </c>
    </row>
    <row r="39" spans="1:17">
      <c r="A39" s="11" t="s">
        <v>41</v>
      </c>
      <c r="B39" s="37" t="s">
        <v>33</v>
      </c>
      <c r="C39" s="11">
        <v>54784.660400000001</v>
      </c>
      <c r="D39" s="11">
        <v>8.9999999999999998E-4</v>
      </c>
      <c r="E39">
        <f t="shared" si="0"/>
        <v>6846.0174758964495</v>
      </c>
      <c r="F39">
        <f t="shared" si="1"/>
        <v>6846</v>
      </c>
      <c r="G39">
        <f t="shared" si="2"/>
        <v>8.5496000028797425E-3</v>
      </c>
      <c r="K39">
        <f>+G39</f>
        <v>8.5496000028797425E-3</v>
      </c>
      <c r="O39">
        <f t="shared" ca="1" si="3"/>
        <v>6.9788158063692537E-3</v>
      </c>
      <c r="Q39" s="2">
        <f t="shared" si="4"/>
        <v>39766.160400000001</v>
      </c>
    </row>
    <row r="40" spans="1:17">
      <c r="A40" s="39" t="s">
        <v>50</v>
      </c>
      <c r="B40" s="39"/>
      <c r="C40" s="38">
        <v>55386.4041</v>
      </c>
      <c r="D40" s="38">
        <v>1.9E-3</v>
      </c>
      <c r="E40">
        <f t="shared" si="0"/>
        <v>8076.0177784173466</v>
      </c>
      <c r="F40">
        <f t="shared" si="1"/>
        <v>8076</v>
      </c>
      <c r="G40">
        <f t="shared" si="2"/>
        <v>8.6976000020513311E-3</v>
      </c>
      <c r="J40">
        <f>+G40</f>
        <v>8.6976000020513311E-3</v>
      </c>
      <c r="O40">
        <f t="shared" ca="1" si="3"/>
        <v>8.9176455782790792E-3</v>
      </c>
      <c r="Q40" s="2">
        <f t="shared" si="4"/>
        <v>40367.9041</v>
      </c>
    </row>
    <row r="41" spans="1:17">
      <c r="A41" s="39" t="s">
        <v>50</v>
      </c>
      <c r="B41" s="39"/>
      <c r="C41" s="38">
        <v>55481.314700000003</v>
      </c>
      <c r="D41" s="38">
        <v>1.6000000000000001E-3</v>
      </c>
      <c r="E41">
        <f t="shared" si="0"/>
        <v>8270.020751298398</v>
      </c>
      <c r="F41">
        <f t="shared" si="1"/>
        <v>8270</v>
      </c>
      <c r="G41">
        <f t="shared" si="2"/>
        <v>1.0152000002563E-2</v>
      </c>
      <c r="J41">
        <f>+G41</f>
        <v>1.0152000002563E-2</v>
      </c>
      <c r="O41">
        <f t="shared" ca="1" si="3"/>
        <v>9.2234447455559129E-3</v>
      </c>
      <c r="Q41" s="2">
        <f t="shared" si="4"/>
        <v>40462.814700000003</v>
      </c>
    </row>
    <row r="42" spans="1:17">
      <c r="A42" s="39" t="s">
        <v>50</v>
      </c>
      <c r="B42" s="39"/>
      <c r="C42" s="38">
        <v>55481.561199999996</v>
      </c>
      <c r="D42" s="38">
        <v>3.0999999999999999E-3</v>
      </c>
      <c r="E42">
        <f t="shared" si="0"/>
        <v>8270.5246121191485</v>
      </c>
      <c r="F42">
        <f t="shared" si="1"/>
        <v>8270.5</v>
      </c>
      <c r="G42">
        <f t="shared" si="2"/>
        <v>1.2040800000249874E-2</v>
      </c>
      <c r="J42">
        <f>+G42</f>
        <v>1.2040800000249874E-2</v>
      </c>
      <c r="O42">
        <f t="shared" ca="1" si="3"/>
        <v>9.2242328877396168E-3</v>
      </c>
      <c r="Q42" s="2">
        <f t="shared" si="4"/>
        <v>40463.061199999996</v>
      </c>
    </row>
    <row r="43" spans="1:17">
      <c r="A43" s="9" t="s">
        <v>43</v>
      </c>
      <c r="B43" s="37" t="s">
        <v>44</v>
      </c>
      <c r="C43" s="11">
        <v>55498.680699999997</v>
      </c>
      <c r="D43" s="11">
        <v>1E-3</v>
      </c>
      <c r="E43">
        <f t="shared" si="0"/>
        <v>8305.5178994257003</v>
      </c>
      <c r="F43">
        <f t="shared" si="1"/>
        <v>8305.5</v>
      </c>
      <c r="G43">
        <f t="shared" si="2"/>
        <v>8.7568000017199665E-3</v>
      </c>
      <c r="K43">
        <f t="shared" ref="K43:K48" si="6">+G43</f>
        <v>8.7568000017199665E-3</v>
      </c>
      <c r="O43">
        <f t="shared" ca="1" si="3"/>
        <v>9.2794028405988396E-3</v>
      </c>
      <c r="Q43" s="2">
        <f t="shared" si="4"/>
        <v>40480.180699999997</v>
      </c>
    </row>
    <row r="44" spans="1:17">
      <c r="A44" s="15" t="s">
        <v>171</v>
      </c>
      <c r="B44" s="3" t="s">
        <v>33</v>
      </c>
      <c r="C44" s="8">
        <v>55839.426899999999</v>
      </c>
      <c r="D44" s="8" t="s">
        <v>61</v>
      </c>
      <c r="E44">
        <f t="shared" si="0"/>
        <v>9002.0236195235557</v>
      </c>
      <c r="F44">
        <f t="shared" si="1"/>
        <v>9002</v>
      </c>
      <c r="G44">
        <f t="shared" si="2"/>
        <v>1.1555199998838361E-2</v>
      </c>
      <c r="K44">
        <f t="shared" si="6"/>
        <v>1.1555199998838361E-2</v>
      </c>
      <c r="O44">
        <f t="shared" ca="1" si="3"/>
        <v>1.0377284902497371E-2</v>
      </c>
      <c r="Q44" s="2">
        <f t="shared" si="4"/>
        <v>40820.926899999999</v>
      </c>
    </row>
    <row r="45" spans="1:17">
      <c r="A45" s="15" t="s">
        <v>171</v>
      </c>
      <c r="B45" s="3" t="s">
        <v>44</v>
      </c>
      <c r="C45" s="8">
        <v>55849.455600000001</v>
      </c>
      <c r="D45" s="8" t="s">
        <v>61</v>
      </c>
      <c r="E45">
        <f t="shared" si="0"/>
        <v>9022.522885297165</v>
      </c>
      <c r="F45">
        <f t="shared" si="1"/>
        <v>9022.5</v>
      </c>
      <c r="G45">
        <f t="shared" si="2"/>
        <v>1.1196000006748363E-2</v>
      </c>
      <c r="K45">
        <f t="shared" si="6"/>
        <v>1.1196000006748363E-2</v>
      </c>
      <c r="O45">
        <f t="shared" ca="1" si="3"/>
        <v>1.04095987320292E-2</v>
      </c>
      <c r="Q45" s="2">
        <f t="shared" si="4"/>
        <v>40830.955600000001</v>
      </c>
    </row>
    <row r="46" spans="1:17">
      <c r="A46" s="35" t="s">
        <v>46</v>
      </c>
      <c r="B46" s="36" t="s">
        <v>44</v>
      </c>
      <c r="C46" s="35">
        <v>55882.720200000003</v>
      </c>
      <c r="D46" s="35">
        <v>5.9999999999999995E-4</v>
      </c>
      <c r="E46">
        <f t="shared" si="0"/>
        <v>9090.5177277246621</v>
      </c>
      <c r="F46">
        <f t="shared" si="1"/>
        <v>9090.5</v>
      </c>
      <c r="G46">
        <f t="shared" si="2"/>
        <v>8.6728000096627511E-3</v>
      </c>
      <c r="K46">
        <f t="shared" si="6"/>
        <v>8.6728000096627511E-3</v>
      </c>
      <c r="O46">
        <f t="shared" ca="1" si="3"/>
        <v>1.0516786069012834E-2</v>
      </c>
      <c r="Q46" s="2">
        <f t="shared" si="4"/>
        <v>40864.220200000003</v>
      </c>
    </row>
    <row r="47" spans="1:17">
      <c r="A47" s="15" t="s">
        <v>184</v>
      </c>
      <c r="B47" s="3" t="s">
        <v>33</v>
      </c>
      <c r="C47" s="8">
        <v>56219.553399999997</v>
      </c>
      <c r="D47" s="8" t="s">
        <v>61</v>
      </c>
      <c r="E47">
        <f t="shared" si="0"/>
        <v>9779.0250405541519</v>
      </c>
      <c r="F47">
        <f t="shared" si="1"/>
        <v>9779</v>
      </c>
      <c r="G47">
        <f t="shared" si="2"/>
        <v>1.2250400002812967E-2</v>
      </c>
      <c r="K47">
        <f t="shared" si="6"/>
        <v>1.2250400002812967E-2</v>
      </c>
      <c r="O47">
        <f t="shared" ca="1" si="3"/>
        <v>1.1602057855972113E-2</v>
      </c>
      <c r="Q47" s="2">
        <f t="shared" si="4"/>
        <v>41201.053399999997</v>
      </c>
    </row>
    <row r="48" spans="1:17">
      <c r="A48" s="34" t="s">
        <v>49</v>
      </c>
      <c r="B48" s="33" t="s">
        <v>44</v>
      </c>
      <c r="C48" s="32">
        <v>56226.645499999999</v>
      </c>
      <c r="D48" s="32">
        <v>4.0000000000000002E-4</v>
      </c>
      <c r="E48">
        <f t="shared" si="0"/>
        <v>9793.5217193652643</v>
      </c>
      <c r="F48">
        <f t="shared" si="1"/>
        <v>9793.5</v>
      </c>
      <c r="G48">
        <f t="shared" si="2"/>
        <v>1.0625599999912083E-2</v>
      </c>
      <c r="K48">
        <f t="shared" si="6"/>
        <v>1.0625599999912083E-2</v>
      </c>
      <c r="O48">
        <f t="shared" ca="1" si="3"/>
        <v>1.1624913979299505E-2</v>
      </c>
      <c r="Q48" s="2">
        <f t="shared" si="4"/>
        <v>41208.145499999999</v>
      </c>
    </row>
    <row r="49" spans="1:4">
      <c r="A49" s="15"/>
      <c r="B49" s="3"/>
      <c r="C49" s="8"/>
      <c r="D49" s="8"/>
    </row>
    <row r="50" spans="1:4">
      <c r="B50" s="3"/>
      <c r="C50" s="8"/>
      <c r="D50" s="8"/>
    </row>
    <row r="51" spans="1:4">
      <c r="C51" s="8"/>
      <c r="D51" s="8"/>
    </row>
    <row r="52" spans="1:4">
      <c r="C52" s="8"/>
      <c r="D52" s="8"/>
    </row>
    <row r="53" spans="1:4">
      <c r="C53" s="8"/>
      <c r="D53" s="8"/>
    </row>
    <row r="54" spans="1:4">
      <c r="C54" s="8"/>
      <c r="D54" s="8"/>
    </row>
    <row r="55" spans="1:4">
      <c r="C55" s="8"/>
      <c r="D55" s="8"/>
    </row>
    <row r="56" spans="1:4">
      <c r="C56" s="8"/>
      <c r="D56" s="8"/>
    </row>
    <row r="57" spans="1:4">
      <c r="C57" s="8"/>
      <c r="D57" s="8"/>
    </row>
    <row r="58" spans="1:4">
      <c r="C58" s="8"/>
      <c r="D58" s="8"/>
    </row>
    <row r="59" spans="1:4">
      <c r="C59" s="8"/>
      <c r="D59" s="8"/>
    </row>
    <row r="60" spans="1:4">
      <c r="C60" s="8"/>
      <c r="D60" s="8"/>
    </row>
    <row r="61" spans="1:4">
      <c r="C61" s="8"/>
      <c r="D61" s="8"/>
    </row>
    <row r="62" spans="1:4">
      <c r="C62" s="8"/>
      <c r="D62" s="8"/>
    </row>
    <row r="63" spans="1:4">
      <c r="C63" s="8"/>
      <c r="D63" s="8"/>
    </row>
    <row r="64" spans="1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70"/>
  <sheetViews>
    <sheetView workbookViewId="0">
      <selection activeCell="A34" sqref="A34:D37"/>
    </sheetView>
  </sheetViews>
  <sheetFormatPr defaultRowHeight="12.75"/>
  <cols>
    <col min="1" max="1" width="19.7109375" style="8" customWidth="1"/>
    <col min="2" max="2" width="4.42578125" style="17" customWidth="1"/>
    <col min="3" max="3" width="12.7109375" style="8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8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>
      <c r="A1" s="40" t="s">
        <v>51</v>
      </c>
      <c r="I1" s="41" t="s">
        <v>52</v>
      </c>
      <c r="J1" s="42" t="s">
        <v>53</v>
      </c>
    </row>
    <row r="2" spans="1:16">
      <c r="I2" s="43" t="s">
        <v>54</v>
      </c>
      <c r="J2" s="44" t="s">
        <v>55</v>
      </c>
    </row>
    <row r="3" spans="1:16">
      <c r="A3" s="45" t="s">
        <v>56</v>
      </c>
      <c r="I3" s="43" t="s">
        <v>57</v>
      </c>
      <c r="J3" s="44" t="s">
        <v>58</v>
      </c>
    </row>
    <row r="4" spans="1:16">
      <c r="I4" s="43" t="s">
        <v>59</v>
      </c>
      <c r="J4" s="44" t="s">
        <v>58</v>
      </c>
    </row>
    <row r="5" spans="1:16" ht="13.5" thickBot="1">
      <c r="I5" s="46" t="s">
        <v>60</v>
      </c>
      <c r="J5" s="47" t="s">
        <v>61</v>
      </c>
    </row>
    <row r="10" spans="1:16" ht="13.5" thickBot="1"/>
    <row r="11" spans="1:16" ht="12.75" customHeight="1" thickBot="1">
      <c r="A11" s="8" t="str">
        <f t="shared" ref="A11:A37" si="0">P11</f>
        <v>BAVM R55 </v>
      </c>
      <c r="B11" s="3" t="str">
        <f t="shared" ref="B11:B37" si="1">IF(H11=INT(H11),"I","II")</f>
        <v>I</v>
      </c>
      <c r="C11" s="8">
        <f t="shared" ref="C11:C37" si="2">1*G11</f>
        <v>51435.431900000003</v>
      </c>
      <c r="D11" s="17" t="str">
        <f t="shared" ref="D11:D37" si="3">VLOOKUP(F11,I$1:J$5,2,FALSE)</f>
        <v>vis</v>
      </c>
      <c r="E11" s="48">
        <f>VLOOKUP(C11,Active!C$21:E$973,3,FALSE)</f>
        <v>-6.9498044123578748E-3</v>
      </c>
      <c r="F11" s="3" t="s">
        <v>60</v>
      </c>
      <c r="G11" s="17" t="str">
        <f t="shared" ref="G11:G37" si="4">MID(I11,3,LEN(I11)-3)</f>
        <v>51435.4319</v>
      </c>
      <c r="H11" s="8">
        <f t="shared" ref="H11:H37" si="5">1*K11</f>
        <v>0</v>
      </c>
      <c r="I11" s="49" t="s">
        <v>62</v>
      </c>
      <c r="J11" s="50" t="s">
        <v>63</v>
      </c>
      <c r="K11" s="49">
        <v>0</v>
      </c>
      <c r="L11" s="49" t="s">
        <v>64</v>
      </c>
      <c r="M11" s="50" t="s">
        <v>65</v>
      </c>
      <c r="N11" s="50" t="s">
        <v>66</v>
      </c>
      <c r="O11" s="51" t="s">
        <v>67</v>
      </c>
      <c r="P11" s="52" t="s">
        <v>68</v>
      </c>
    </row>
    <row r="12" spans="1:16" ht="12.75" customHeight="1" thickBot="1">
      <c r="A12" s="8" t="str">
        <f t="shared" si="0"/>
        <v>BAVM R55 </v>
      </c>
      <c r="B12" s="3" t="str">
        <f t="shared" si="1"/>
        <v>I</v>
      </c>
      <c r="C12" s="8">
        <f t="shared" si="2"/>
        <v>51436.410199999998</v>
      </c>
      <c r="D12" s="17" t="str">
        <f t="shared" si="3"/>
        <v>vis</v>
      </c>
      <c r="E12" s="48">
        <f>VLOOKUP(C12,Active!C$21:E$973,3,FALSE)</f>
        <v>1.9927542156717906</v>
      </c>
      <c r="F12" s="3" t="s">
        <v>60</v>
      </c>
      <c r="G12" s="17" t="str">
        <f t="shared" si="4"/>
        <v>51436.4102</v>
      </c>
      <c r="H12" s="8">
        <f t="shared" si="5"/>
        <v>2</v>
      </c>
      <c r="I12" s="49" t="s">
        <v>69</v>
      </c>
      <c r="J12" s="50" t="s">
        <v>70</v>
      </c>
      <c r="K12" s="49">
        <v>2</v>
      </c>
      <c r="L12" s="49" t="s">
        <v>71</v>
      </c>
      <c r="M12" s="50" t="s">
        <v>65</v>
      </c>
      <c r="N12" s="50" t="s">
        <v>66</v>
      </c>
      <c r="O12" s="51" t="s">
        <v>67</v>
      </c>
      <c r="P12" s="52" t="s">
        <v>68</v>
      </c>
    </row>
    <row r="13" spans="1:16" ht="12.75" customHeight="1" thickBot="1">
      <c r="A13" s="8" t="str">
        <f t="shared" si="0"/>
        <v>BAVM R55 </v>
      </c>
      <c r="B13" s="3" t="str">
        <f t="shared" si="1"/>
        <v>II</v>
      </c>
      <c r="C13" s="8">
        <f t="shared" si="2"/>
        <v>52898.4539</v>
      </c>
      <c r="D13" s="17" t="str">
        <f t="shared" si="3"/>
        <v>vis</v>
      </c>
      <c r="E13" s="48">
        <f>VLOOKUP(C13,Active!C$21:E$973,3,FALSE)</f>
        <v>2990.497982103851</v>
      </c>
      <c r="F13" s="3" t="s">
        <v>60</v>
      </c>
      <c r="G13" s="17" t="str">
        <f t="shared" si="4"/>
        <v>52898.4539</v>
      </c>
      <c r="H13" s="8">
        <f t="shared" si="5"/>
        <v>2990.5</v>
      </c>
      <c r="I13" s="49" t="s">
        <v>72</v>
      </c>
      <c r="J13" s="50" t="s">
        <v>73</v>
      </c>
      <c r="K13" s="49">
        <v>2990.5</v>
      </c>
      <c r="L13" s="49" t="s">
        <v>74</v>
      </c>
      <c r="M13" s="50" t="s">
        <v>65</v>
      </c>
      <c r="N13" s="50" t="s">
        <v>75</v>
      </c>
      <c r="O13" s="51" t="s">
        <v>76</v>
      </c>
      <c r="P13" s="52" t="s">
        <v>68</v>
      </c>
    </row>
    <row r="14" spans="1:16" ht="12.75" customHeight="1" thickBot="1">
      <c r="A14" s="8" t="str">
        <f t="shared" si="0"/>
        <v>BAVM R55 </v>
      </c>
      <c r="B14" s="3" t="str">
        <f t="shared" si="1"/>
        <v>I</v>
      </c>
      <c r="C14" s="8">
        <f t="shared" si="2"/>
        <v>52901.631999999998</v>
      </c>
      <c r="D14" s="17" t="str">
        <f t="shared" si="3"/>
        <v>vis</v>
      </c>
      <c r="E14" s="48">
        <f>VLOOKUP(C14,Active!C$21:E$973,3,FALSE)</f>
        <v>2996.9942095864794</v>
      </c>
      <c r="F14" s="3" t="s">
        <v>60</v>
      </c>
      <c r="G14" s="17" t="str">
        <f t="shared" si="4"/>
        <v>52901.6320</v>
      </c>
      <c r="H14" s="8">
        <f t="shared" si="5"/>
        <v>2997</v>
      </c>
      <c r="I14" s="49" t="s">
        <v>77</v>
      </c>
      <c r="J14" s="50" t="s">
        <v>78</v>
      </c>
      <c r="K14" s="49" t="s">
        <v>79</v>
      </c>
      <c r="L14" s="49" t="s">
        <v>80</v>
      </c>
      <c r="M14" s="50" t="s">
        <v>65</v>
      </c>
      <c r="N14" s="50" t="s">
        <v>66</v>
      </c>
      <c r="O14" s="51" t="s">
        <v>67</v>
      </c>
      <c r="P14" s="52" t="s">
        <v>68</v>
      </c>
    </row>
    <row r="15" spans="1:16" ht="12.75" customHeight="1" thickBot="1">
      <c r="A15" s="8" t="str">
        <f t="shared" si="0"/>
        <v>BAVM R55 </v>
      </c>
      <c r="B15" s="3" t="str">
        <f t="shared" si="1"/>
        <v>I</v>
      </c>
      <c r="C15" s="8">
        <f t="shared" si="2"/>
        <v>52927.5628</v>
      </c>
      <c r="D15" s="17" t="str">
        <f t="shared" si="3"/>
        <v>vis</v>
      </c>
      <c r="E15" s="48">
        <f>VLOOKUP(C15,Active!C$21:E$973,3,FALSE)</f>
        <v>3049.9983238707023</v>
      </c>
      <c r="F15" s="3" t="s">
        <v>60</v>
      </c>
      <c r="G15" s="17" t="str">
        <f t="shared" si="4"/>
        <v>52927.5628</v>
      </c>
      <c r="H15" s="8">
        <f t="shared" si="5"/>
        <v>3050</v>
      </c>
      <c r="I15" s="49" t="s">
        <v>81</v>
      </c>
      <c r="J15" s="50" t="s">
        <v>82</v>
      </c>
      <c r="K15" s="49" t="s">
        <v>83</v>
      </c>
      <c r="L15" s="49" t="s">
        <v>84</v>
      </c>
      <c r="M15" s="50" t="s">
        <v>65</v>
      </c>
      <c r="N15" s="50" t="s">
        <v>75</v>
      </c>
      <c r="O15" s="51" t="s">
        <v>76</v>
      </c>
      <c r="P15" s="52" t="s">
        <v>68</v>
      </c>
    </row>
    <row r="16" spans="1:16" ht="12.75" customHeight="1" thickBot="1">
      <c r="A16" s="8" t="str">
        <f t="shared" si="0"/>
        <v>BAVM 178 </v>
      </c>
      <c r="B16" s="3" t="str">
        <f t="shared" si="1"/>
        <v>I</v>
      </c>
      <c r="C16" s="8">
        <f t="shared" si="2"/>
        <v>52929.521000000001</v>
      </c>
      <c r="D16" s="17" t="str">
        <f t="shared" si="3"/>
        <v>vis</v>
      </c>
      <c r="E16" s="48">
        <f>VLOOKUP(C16,Active!C$21:E$973,3,FALSE)</f>
        <v>3054.0010024070921</v>
      </c>
      <c r="F16" s="3" t="s">
        <v>60</v>
      </c>
      <c r="G16" s="17" t="str">
        <f t="shared" si="4"/>
        <v>52929.5210</v>
      </c>
      <c r="H16" s="8">
        <f t="shared" si="5"/>
        <v>3054</v>
      </c>
      <c r="I16" s="49" t="s">
        <v>85</v>
      </c>
      <c r="J16" s="50" t="s">
        <v>86</v>
      </c>
      <c r="K16" s="49" t="s">
        <v>87</v>
      </c>
      <c r="L16" s="49" t="s">
        <v>88</v>
      </c>
      <c r="M16" s="50" t="s">
        <v>89</v>
      </c>
      <c r="N16" s="50" t="s">
        <v>60</v>
      </c>
      <c r="O16" s="51" t="s">
        <v>90</v>
      </c>
      <c r="P16" s="52" t="s">
        <v>91</v>
      </c>
    </row>
    <row r="17" spans="1:16" ht="12.75" customHeight="1" thickBot="1">
      <c r="A17" s="8" t="str">
        <f t="shared" si="0"/>
        <v>BAVM R55 </v>
      </c>
      <c r="B17" s="3" t="str">
        <f t="shared" si="1"/>
        <v>I</v>
      </c>
      <c r="C17" s="8">
        <f t="shared" si="2"/>
        <v>52956.4283</v>
      </c>
      <c r="D17" s="17" t="str">
        <f t="shared" si="3"/>
        <v>vis</v>
      </c>
      <c r="E17" s="48">
        <f>VLOOKUP(C17,Active!C$21:E$973,3,FALSE)</f>
        <v>3109.0011414031783</v>
      </c>
      <c r="F17" s="3" t="s">
        <v>60</v>
      </c>
      <c r="G17" s="17" t="str">
        <f t="shared" si="4"/>
        <v>52956.4283</v>
      </c>
      <c r="H17" s="8">
        <f t="shared" si="5"/>
        <v>3109</v>
      </c>
      <c r="I17" s="49" t="s">
        <v>92</v>
      </c>
      <c r="J17" s="50" t="s">
        <v>93</v>
      </c>
      <c r="K17" s="49" t="s">
        <v>94</v>
      </c>
      <c r="L17" s="49" t="s">
        <v>95</v>
      </c>
      <c r="M17" s="50" t="s">
        <v>65</v>
      </c>
      <c r="N17" s="50" t="s">
        <v>75</v>
      </c>
      <c r="O17" s="51" t="s">
        <v>76</v>
      </c>
      <c r="P17" s="52" t="s">
        <v>68</v>
      </c>
    </row>
    <row r="18" spans="1:16" ht="12.75" customHeight="1" thickBot="1">
      <c r="A18" s="8" t="str">
        <f t="shared" si="0"/>
        <v>BAVM R55 </v>
      </c>
      <c r="B18" s="3" t="str">
        <f t="shared" si="1"/>
        <v>II</v>
      </c>
      <c r="C18" s="8">
        <f t="shared" si="2"/>
        <v>52996.301599999999</v>
      </c>
      <c r="D18" s="17" t="str">
        <f t="shared" si="3"/>
        <v>vis</v>
      </c>
      <c r="E18" s="48">
        <f>VLOOKUP(C18,Active!C$21:E$973,3,FALSE)</f>
        <v>3190.5045639774498</v>
      </c>
      <c r="F18" s="3" t="s">
        <v>60</v>
      </c>
      <c r="G18" s="17" t="str">
        <f t="shared" si="4"/>
        <v>52996.3016</v>
      </c>
      <c r="H18" s="8">
        <f t="shared" si="5"/>
        <v>3190.5</v>
      </c>
      <c r="I18" s="49" t="s">
        <v>96</v>
      </c>
      <c r="J18" s="50" t="s">
        <v>97</v>
      </c>
      <c r="K18" s="49" t="s">
        <v>98</v>
      </c>
      <c r="L18" s="49" t="s">
        <v>99</v>
      </c>
      <c r="M18" s="50" t="s">
        <v>65</v>
      </c>
      <c r="N18" s="50" t="s">
        <v>75</v>
      </c>
      <c r="O18" s="51" t="s">
        <v>76</v>
      </c>
      <c r="P18" s="52" t="s">
        <v>68</v>
      </c>
    </row>
    <row r="19" spans="1:16" ht="12.75" customHeight="1" thickBot="1">
      <c r="A19" s="8" t="str">
        <f t="shared" si="0"/>
        <v>BAVM R55 </v>
      </c>
      <c r="B19" s="3" t="str">
        <f t="shared" si="1"/>
        <v>II</v>
      </c>
      <c r="C19" s="8">
        <f t="shared" si="2"/>
        <v>53619.5723</v>
      </c>
      <c r="D19" s="17" t="str">
        <f t="shared" si="3"/>
        <v>vis</v>
      </c>
      <c r="E19" s="48">
        <f>VLOOKUP(C19,Active!C$21:E$973,3,FALSE)</f>
        <v>4464.5073488049657</v>
      </c>
      <c r="F19" s="3" t="s">
        <v>60</v>
      </c>
      <c r="G19" s="17" t="str">
        <f t="shared" si="4"/>
        <v>53619.5723</v>
      </c>
      <c r="H19" s="8">
        <f t="shared" si="5"/>
        <v>4464.5</v>
      </c>
      <c r="I19" s="49" t="s">
        <v>100</v>
      </c>
      <c r="J19" s="50" t="s">
        <v>101</v>
      </c>
      <c r="K19" s="49" t="s">
        <v>102</v>
      </c>
      <c r="L19" s="49" t="s">
        <v>103</v>
      </c>
      <c r="M19" s="50" t="s">
        <v>65</v>
      </c>
      <c r="N19" s="50" t="s">
        <v>75</v>
      </c>
      <c r="O19" s="51" t="s">
        <v>76</v>
      </c>
      <c r="P19" s="52" t="s">
        <v>68</v>
      </c>
    </row>
    <row r="20" spans="1:16" ht="12.75" customHeight="1" thickBot="1">
      <c r="A20" s="8" t="str">
        <f t="shared" si="0"/>
        <v>BAVM R55 </v>
      </c>
      <c r="B20" s="3" t="str">
        <f t="shared" si="1"/>
        <v>II</v>
      </c>
      <c r="C20" s="8">
        <f t="shared" si="2"/>
        <v>53626.421199999997</v>
      </c>
      <c r="D20" s="17" t="str">
        <f t="shared" si="3"/>
        <v>vis</v>
      </c>
      <c r="E20" s="48">
        <f>VLOOKUP(C20,Active!C$21:E$973,3,FALSE)</f>
        <v>4478.5069121937177</v>
      </c>
      <c r="F20" s="3" t="s">
        <v>60</v>
      </c>
      <c r="G20" s="17" t="str">
        <f t="shared" si="4"/>
        <v>53626.4212</v>
      </c>
      <c r="H20" s="8">
        <f t="shared" si="5"/>
        <v>4478.5</v>
      </c>
      <c r="I20" s="49" t="s">
        <v>104</v>
      </c>
      <c r="J20" s="50" t="s">
        <v>105</v>
      </c>
      <c r="K20" s="49" t="s">
        <v>106</v>
      </c>
      <c r="L20" s="49" t="s">
        <v>107</v>
      </c>
      <c r="M20" s="50" t="s">
        <v>65</v>
      </c>
      <c r="N20" s="50" t="s">
        <v>60</v>
      </c>
      <c r="O20" s="51" t="s">
        <v>108</v>
      </c>
      <c r="P20" s="52" t="s">
        <v>68</v>
      </c>
    </row>
    <row r="21" spans="1:16" ht="12.75" customHeight="1" thickBot="1">
      <c r="A21" s="8" t="str">
        <f t="shared" si="0"/>
        <v>BAVM R55 </v>
      </c>
      <c r="B21" s="3" t="str">
        <f t="shared" si="1"/>
        <v>II</v>
      </c>
      <c r="C21" s="8">
        <f t="shared" si="2"/>
        <v>53627.397900000004</v>
      </c>
      <c r="D21" s="17" t="str">
        <f t="shared" si="3"/>
        <v>vis</v>
      </c>
      <c r="E21" s="48">
        <f>VLOOKUP(C21,Active!C$21:E$973,3,FALSE)</f>
        <v>4480.5033457176251</v>
      </c>
      <c r="F21" s="3" t="s">
        <v>60</v>
      </c>
      <c r="G21" s="17" t="str">
        <f t="shared" si="4"/>
        <v>53627.3979</v>
      </c>
      <c r="H21" s="8">
        <f t="shared" si="5"/>
        <v>4480.5</v>
      </c>
      <c r="I21" s="49" t="s">
        <v>109</v>
      </c>
      <c r="J21" s="50" t="s">
        <v>110</v>
      </c>
      <c r="K21" s="49" t="s">
        <v>111</v>
      </c>
      <c r="L21" s="49" t="s">
        <v>112</v>
      </c>
      <c r="M21" s="50" t="s">
        <v>65</v>
      </c>
      <c r="N21" s="50" t="s">
        <v>60</v>
      </c>
      <c r="O21" s="51" t="s">
        <v>108</v>
      </c>
      <c r="P21" s="52" t="s">
        <v>68</v>
      </c>
    </row>
    <row r="22" spans="1:16" ht="12.75" customHeight="1" thickBot="1">
      <c r="A22" s="8" t="str">
        <f t="shared" si="0"/>
        <v>BAVM R55 </v>
      </c>
      <c r="B22" s="3" t="str">
        <f t="shared" si="1"/>
        <v>II</v>
      </c>
      <c r="C22" s="8">
        <f t="shared" si="2"/>
        <v>53650.3963</v>
      </c>
      <c r="D22" s="17" t="str">
        <f t="shared" si="3"/>
        <v>vis</v>
      </c>
      <c r="E22" s="48">
        <f>VLOOKUP(C22,Active!C$21:E$973,3,FALSE)</f>
        <v>4527.5134580918675</v>
      </c>
      <c r="F22" s="3" t="s">
        <v>60</v>
      </c>
      <c r="G22" s="17" t="str">
        <f t="shared" si="4"/>
        <v>53650.3963</v>
      </c>
      <c r="H22" s="8">
        <f t="shared" si="5"/>
        <v>4527.5</v>
      </c>
      <c r="I22" s="49" t="s">
        <v>113</v>
      </c>
      <c r="J22" s="50" t="s">
        <v>114</v>
      </c>
      <c r="K22" s="49" t="s">
        <v>115</v>
      </c>
      <c r="L22" s="49" t="s">
        <v>116</v>
      </c>
      <c r="M22" s="50" t="s">
        <v>65</v>
      </c>
      <c r="N22" s="50" t="s">
        <v>75</v>
      </c>
      <c r="O22" s="51" t="s">
        <v>117</v>
      </c>
      <c r="P22" s="52" t="s">
        <v>68</v>
      </c>
    </row>
    <row r="23" spans="1:16" ht="12.75" customHeight="1" thickBot="1">
      <c r="A23" s="8" t="str">
        <f t="shared" si="0"/>
        <v>BAVM R55 </v>
      </c>
      <c r="B23" s="3" t="str">
        <f t="shared" si="1"/>
        <v>II</v>
      </c>
      <c r="C23" s="8">
        <f t="shared" si="2"/>
        <v>53671.4274</v>
      </c>
      <c r="D23" s="17" t="str">
        <f t="shared" si="3"/>
        <v>vis</v>
      </c>
      <c r="E23" s="48">
        <f>VLOOKUP(C23,Active!C$21:E$973,3,FALSE)</f>
        <v>4570.5022909825939</v>
      </c>
      <c r="F23" s="3" t="s">
        <v>60</v>
      </c>
      <c r="G23" s="17" t="str">
        <f t="shared" si="4"/>
        <v>53671.4274</v>
      </c>
      <c r="H23" s="8">
        <f t="shared" si="5"/>
        <v>4570.5</v>
      </c>
      <c r="I23" s="49" t="s">
        <v>118</v>
      </c>
      <c r="J23" s="50" t="s">
        <v>119</v>
      </c>
      <c r="K23" s="49" t="s">
        <v>120</v>
      </c>
      <c r="L23" s="49" t="s">
        <v>121</v>
      </c>
      <c r="M23" s="50" t="s">
        <v>65</v>
      </c>
      <c r="N23" s="50" t="s">
        <v>75</v>
      </c>
      <c r="O23" s="51" t="s">
        <v>117</v>
      </c>
      <c r="P23" s="52" t="s">
        <v>68</v>
      </c>
    </row>
    <row r="24" spans="1:16" ht="12.75" customHeight="1" thickBot="1">
      <c r="A24" s="8" t="str">
        <f t="shared" si="0"/>
        <v>BAVM 183 </v>
      </c>
      <c r="B24" s="3" t="str">
        <f t="shared" si="1"/>
        <v>I</v>
      </c>
      <c r="C24" s="8">
        <f t="shared" si="2"/>
        <v>54024.403899999998</v>
      </c>
      <c r="D24" s="17" t="str">
        <f t="shared" si="3"/>
        <v>vis</v>
      </c>
      <c r="E24" s="48">
        <f>VLOOKUP(C24,Active!C$21:E$973,3,FALSE)</f>
        <v>5292.0074796248091</v>
      </c>
      <c r="F24" s="3" t="s">
        <v>60</v>
      </c>
      <c r="G24" s="17" t="str">
        <f t="shared" si="4"/>
        <v>54024.4039</v>
      </c>
      <c r="H24" s="8">
        <f t="shared" si="5"/>
        <v>5292</v>
      </c>
      <c r="I24" s="49" t="s">
        <v>122</v>
      </c>
      <c r="J24" s="50" t="s">
        <v>123</v>
      </c>
      <c r="K24" s="49" t="s">
        <v>124</v>
      </c>
      <c r="L24" s="49" t="s">
        <v>125</v>
      </c>
      <c r="M24" s="50" t="s">
        <v>89</v>
      </c>
      <c r="N24" s="50" t="s">
        <v>75</v>
      </c>
      <c r="O24" s="51" t="s">
        <v>126</v>
      </c>
      <c r="P24" s="52" t="s">
        <v>127</v>
      </c>
    </row>
    <row r="25" spans="1:16" ht="12.75" customHeight="1" thickBot="1">
      <c r="A25" s="8" t="str">
        <f t="shared" si="0"/>
        <v>BAVM 183 </v>
      </c>
      <c r="B25" s="3" t="str">
        <f t="shared" si="1"/>
        <v>I</v>
      </c>
      <c r="C25" s="8">
        <f t="shared" si="2"/>
        <v>54024.406000000003</v>
      </c>
      <c r="D25" s="17" t="str">
        <f t="shared" si="3"/>
        <v>vis</v>
      </c>
      <c r="E25" s="48">
        <f>VLOOKUP(C25,Active!C$21:E$973,3,FALSE)</f>
        <v>5292.0117721510815</v>
      </c>
      <c r="F25" s="3" t="s">
        <v>60</v>
      </c>
      <c r="G25" s="17" t="str">
        <f t="shared" si="4"/>
        <v>54024.4060</v>
      </c>
      <c r="H25" s="8">
        <f t="shared" si="5"/>
        <v>5292</v>
      </c>
      <c r="I25" s="49" t="s">
        <v>128</v>
      </c>
      <c r="J25" s="50" t="s">
        <v>129</v>
      </c>
      <c r="K25" s="49" t="s">
        <v>124</v>
      </c>
      <c r="L25" s="49" t="s">
        <v>130</v>
      </c>
      <c r="M25" s="50" t="s">
        <v>89</v>
      </c>
      <c r="N25" s="50" t="s">
        <v>75</v>
      </c>
      <c r="O25" s="51" t="s">
        <v>117</v>
      </c>
      <c r="P25" s="52" t="s">
        <v>127</v>
      </c>
    </row>
    <row r="26" spans="1:16" ht="12.75" customHeight="1" thickBot="1">
      <c r="A26" s="8" t="str">
        <f t="shared" si="0"/>
        <v>BAVM 201 </v>
      </c>
      <c r="B26" s="3" t="str">
        <f t="shared" si="1"/>
        <v>I</v>
      </c>
      <c r="C26" s="8">
        <f t="shared" si="2"/>
        <v>54384.475100000003</v>
      </c>
      <c r="D26" s="17" t="str">
        <f t="shared" si="3"/>
        <v>vis</v>
      </c>
      <c r="E26" s="48">
        <f>VLOOKUP(C26,Active!C$21:E$973,3,FALSE)</f>
        <v>6028.0146616344755</v>
      </c>
      <c r="F26" s="3" t="s">
        <v>60</v>
      </c>
      <c r="G26" s="17" t="str">
        <f t="shared" si="4"/>
        <v>54384.4751</v>
      </c>
      <c r="H26" s="8">
        <f t="shared" si="5"/>
        <v>6028</v>
      </c>
      <c r="I26" s="49" t="s">
        <v>131</v>
      </c>
      <c r="J26" s="50" t="s">
        <v>132</v>
      </c>
      <c r="K26" s="49" t="s">
        <v>133</v>
      </c>
      <c r="L26" s="49" t="s">
        <v>134</v>
      </c>
      <c r="M26" s="50" t="s">
        <v>89</v>
      </c>
      <c r="N26" s="50" t="s">
        <v>135</v>
      </c>
      <c r="O26" s="51" t="s">
        <v>136</v>
      </c>
      <c r="P26" s="52" t="s">
        <v>137</v>
      </c>
    </row>
    <row r="27" spans="1:16" ht="12.75" customHeight="1" thickBot="1">
      <c r="A27" s="8" t="str">
        <f t="shared" si="0"/>
        <v>IBVS 5871 </v>
      </c>
      <c r="B27" s="3" t="str">
        <f t="shared" si="1"/>
        <v>I</v>
      </c>
      <c r="C27" s="8">
        <f t="shared" si="2"/>
        <v>54784.660400000001</v>
      </c>
      <c r="D27" s="17" t="str">
        <f t="shared" si="3"/>
        <v>vis</v>
      </c>
      <c r="E27" s="48">
        <f>VLOOKUP(C27,Active!C$21:E$973,3,FALSE)</f>
        <v>6846.0174758964495</v>
      </c>
      <c r="F27" s="3" t="s">
        <v>60</v>
      </c>
      <c r="G27" s="17" t="str">
        <f t="shared" si="4"/>
        <v>54784.6604</v>
      </c>
      <c r="H27" s="8">
        <f t="shared" si="5"/>
        <v>6846</v>
      </c>
      <c r="I27" s="49" t="s">
        <v>143</v>
      </c>
      <c r="J27" s="50" t="s">
        <v>144</v>
      </c>
      <c r="K27" s="49" t="s">
        <v>145</v>
      </c>
      <c r="L27" s="49" t="s">
        <v>146</v>
      </c>
      <c r="M27" s="50" t="s">
        <v>89</v>
      </c>
      <c r="N27" s="50" t="s">
        <v>60</v>
      </c>
      <c r="O27" s="51" t="s">
        <v>147</v>
      </c>
      <c r="P27" s="52" t="s">
        <v>148</v>
      </c>
    </row>
    <row r="28" spans="1:16" ht="12.75" customHeight="1" thickBot="1">
      <c r="A28" s="8" t="str">
        <f t="shared" si="0"/>
        <v>BAVM 215 </v>
      </c>
      <c r="B28" s="3" t="str">
        <f t="shared" si="1"/>
        <v>I</v>
      </c>
      <c r="C28" s="8">
        <f t="shared" si="2"/>
        <v>55386.4041</v>
      </c>
      <c r="D28" s="17" t="str">
        <f t="shared" si="3"/>
        <v>vis</v>
      </c>
      <c r="E28" s="48">
        <f>VLOOKUP(C28,Active!C$21:E$973,3,FALSE)</f>
        <v>8076.0177784173466</v>
      </c>
      <c r="F28" s="3" t="s">
        <v>60</v>
      </c>
      <c r="G28" s="17" t="str">
        <f t="shared" si="4"/>
        <v>55386.4041</v>
      </c>
      <c r="H28" s="8">
        <f t="shared" si="5"/>
        <v>8076</v>
      </c>
      <c r="I28" s="49" t="s">
        <v>149</v>
      </c>
      <c r="J28" s="50" t="s">
        <v>150</v>
      </c>
      <c r="K28" s="49" t="s">
        <v>151</v>
      </c>
      <c r="L28" s="49" t="s">
        <v>152</v>
      </c>
      <c r="M28" s="50" t="s">
        <v>89</v>
      </c>
      <c r="N28" s="50" t="s">
        <v>75</v>
      </c>
      <c r="O28" s="51" t="s">
        <v>126</v>
      </c>
      <c r="P28" s="52" t="s">
        <v>153</v>
      </c>
    </row>
    <row r="29" spans="1:16" ht="12.75" customHeight="1" thickBot="1">
      <c r="A29" s="8" t="str">
        <f t="shared" si="0"/>
        <v>BAVM 215 </v>
      </c>
      <c r="B29" s="3" t="str">
        <f t="shared" si="1"/>
        <v>I</v>
      </c>
      <c r="C29" s="8">
        <f t="shared" si="2"/>
        <v>55481.314700000003</v>
      </c>
      <c r="D29" s="17" t="str">
        <f t="shared" si="3"/>
        <v>vis</v>
      </c>
      <c r="E29" s="48">
        <f>VLOOKUP(C29,Active!C$21:E$973,3,FALSE)</f>
        <v>8270.020751298398</v>
      </c>
      <c r="F29" s="3" t="s">
        <v>60</v>
      </c>
      <c r="G29" s="17" t="str">
        <f t="shared" si="4"/>
        <v>55481.3147</v>
      </c>
      <c r="H29" s="8">
        <f t="shared" si="5"/>
        <v>8270</v>
      </c>
      <c r="I29" s="49" t="s">
        <v>154</v>
      </c>
      <c r="J29" s="50" t="s">
        <v>155</v>
      </c>
      <c r="K29" s="49" t="s">
        <v>156</v>
      </c>
      <c r="L29" s="49" t="s">
        <v>157</v>
      </c>
      <c r="M29" s="50" t="s">
        <v>89</v>
      </c>
      <c r="N29" s="50" t="s">
        <v>75</v>
      </c>
      <c r="O29" s="51" t="s">
        <v>126</v>
      </c>
      <c r="P29" s="52" t="s">
        <v>153</v>
      </c>
    </row>
    <row r="30" spans="1:16" ht="12.75" customHeight="1" thickBot="1">
      <c r="A30" s="8" t="str">
        <f t="shared" si="0"/>
        <v>BAVM 215 </v>
      </c>
      <c r="B30" s="3" t="str">
        <f t="shared" si="1"/>
        <v>II</v>
      </c>
      <c r="C30" s="8">
        <f t="shared" si="2"/>
        <v>55481.561199999996</v>
      </c>
      <c r="D30" s="17" t="str">
        <f t="shared" si="3"/>
        <v>vis</v>
      </c>
      <c r="E30" s="48">
        <f>VLOOKUP(C30,Active!C$21:E$973,3,FALSE)</f>
        <v>8270.5246121191485</v>
      </c>
      <c r="F30" s="3" t="s">
        <v>60</v>
      </c>
      <c r="G30" s="17" t="str">
        <f t="shared" si="4"/>
        <v>55481.5612</v>
      </c>
      <c r="H30" s="8">
        <f t="shared" si="5"/>
        <v>8270.5</v>
      </c>
      <c r="I30" s="49" t="s">
        <v>158</v>
      </c>
      <c r="J30" s="50" t="s">
        <v>159</v>
      </c>
      <c r="K30" s="49" t="s">
        <v>160</v>
      </c>
      <c r="L30" s="49" t="s">
        <v>161</v>
      </c>
      <c r="M30" s="50" t="s">
        <v>89</v>
      </c>
      <c r="N30" s="50" t="s">
        <v>75</v>
      </c>
      <c r="O30" s="51" t="s">
        <v>126</v>
      </c>
      <c r="P30" s="52" t="s">
        <v>153</v>
      </c>
    </row>
    <row r="31" spans="1:16" ht="12.75" customHeight="1" thickBot="1">
      <c r="A31" s="8" t="str">
        <f t="shared" si="0"/>
        <v>IBVS 5960 </v>
      </c>
      <c r="B31" s="3" t="str">
        <f t="shared" si="1"/>
        <v>II</v>
      </c>
      <c r="C31" s="8">
        <f t="shared" si="2"/>
        <v>55498.680699999997</v>
      </c>
      <c r="D31" s="17" t="str">
        <f t="shared" si="3"/>
        <v>vis</v>
      </c>
      <c r="E31" s="48">
        <f>VLOOKUP(C31,Active!C$21:E$973,3,FALSE)</f>
        <v>8305.5178994257003</v>
      </c>
      <c r="F31" s="3" t="s">
        <v>60</v>
      </c>
      <c r="G31" s="17" t="str">
        <f t="shared" si="4"/>
        <v>55498.6807</v>
      </c>
      <c r="H31" s="8">
        <f t="shared" si="5"/>
        <v>8305.5</v>
      </c>
      <c r="I31" s="49" t="s">
        <v>162</v>
      </c>
      <c r="J31" s="50" t="s">
        <v>163</v>
      </c>
      <c r="K31" s="49" t="s">
        <v>164</v>
      </c>
      <c r="L31" s="49" t="s">
        <v>165</v>
      </c>
      <c r="M31" s="50" t="s">
        <v>89</v>
      </c>
      <c r="N31" s="50" t="s">
        <v>60</v>
      </c>
      <c r="O31" s="51" t="s">
        <v>147</v>
      </c>
      <c r="P31" s="52" t="s">
        <v>166</v>
      </c>
    </row>
    <row r="32" spans="1:16" ht="12.75" customHeight="1" thickBot="1">
      <c r="A32" s="8" t="str">
        <f t="shared" si="0"/>
        <v>IBVS 6011 </v>
      </c>
      <c r="B32" s="3" t="str">
        <f t="shared" si="1"/>
        <v>II</v>
      </c>
      <c r="C32" s="8">
        <f t="shared" si="2"/>
        <v>55882.720200000003</v>
      </c>
      <c r="D32" s="17" t="str">
        <f t="shared" si="3"/>
        <v>vis</v>
      </c>
      <c r="E32" s="48">
        <f>VLOOKUP(C32,Active!C$21:E$973,3,FALSE)</f>
        <v>9090.5177277246621</v>
      </c>
      <c r="F32" s="3" t="s">
        <v>60</v>
      </c>
      <c r="G32" s="17" t="str">
        <f t="shared" si="4"/>
        <v>55882.7202</v>
      </c>
      <c r="H32" s="8">
        <f t="shared" si="5"/>
        <v>9090.5</v>
      </c>
      <c r="I32" s="49" t="s">
        <v>176</v>
      </c>
      <c r="J32" s="50" t="s">
        <v>177</v>
      </c>
      <c r="K32" s="49" t="s">
        <v>178</v>
      </c>
      <c r="L32" s="49" t="s">
        <v>152</v>
      </c>
      <c r="M32" s="50" t="s">
        <v>89</v>
      </c>
      <c r="N32" s="50" t="s">
        <v>60</v>
      </c>
      <c r="O32" s="51" t="s">
        <v>147</v>
      </c>
      <c r="P32" s="52" t="s">
        <v>179</v>
      </c>
    </row>
    <row r="33" spans="1:16" ht="12.75" customHeight="1" thickBot="1">
      <c r="A33" s="8" t="str">
        <f t="shared" si="0"/>
        <v>IBVS 6042 </v>
      </c>
      <c r="B33" s="3" t="str">
        <f t="shared" si="1"/>
        <v>II</v>
      </c>
      <c r="C33" s="8">
        <f t="shared" si="2"/>
        <v>56226.645499999999</v>
      </c>
      <c r="D33" s="17" t="str">
        <f t="shared" si="3"/>
        <v>vis</v>
      </c>
      <c r="E33" s="48">
        <f>VLOOKUP(C33,Active!C$21:E$973,3,FALSE)</f>
        <v>9793.5217193652643</v>
      </c>
      <c r="F33" s="3" t="s">
        <v>60</v>
      </c>
      <c r="G33" s="17" t="str">
        <f t="shared" si="4"/>
        <v>56226.6455</v>
      </c>
      <c r="H33" s="8">
        <f t="shared" si="5"/>
        <v>9793.5</v>
      </c>
      <c r="I33" s="49" t="s">
        <v>185</v>
      </c>
      <c r="J33" s="50" t="s">
        <v>186</v>
      </c>
      <c r="K33" s="49" t="s">
        <v>187</v>
      </c>
      <c r="L33" s="49" t="s">
        <v>188</v>
      </c>
      <c r="M33" s="50" t="s">
        <v>89</v>
      </c>
      <c r="N33" s="50" t="s">
        <v>60</v>
      </c>
      <c r="O33" s="51" t="s">
        <v>147</v>
      </c>
      <c r="P33" s="52" t="s">
        <v>189</v>
      </c>
    </row>
    <row r="34" spans="1:16" ht="12.75" customHeight="1" thickBot="1">
      <c r="A34" s="8" t="str">
        <f t="shared" si="0"/>
        <v>BAVM 203 </v>
      </c>
      <c r="B34" s="3" t="str">
        <f t="shared" si="1"/>
        <v>II</v>
      </c>
      <c r="C34" s="8">
        <f t="shared" si="2"/>
        <v>54765.331400000003</v>
      </c>
      <c r="D34" s="17" t="str">
        <f t="shared" si="3"/>
        <v>vis</v>
      </c>
      <c r="E34" s="48">
        <f>VLOOKUP(C34,Active!C$21:E$973,3,FALSE)</f>
        <v>6806.5078377441532</v>
      </c>
      <c r="F34" s="3" t="s">
        <v>60</v>
      </c>
      <c r="G34" s="17" t="str">
        <f t="shared" si="4"/>
        <v>54765.3314</v>
      </c>
      <c r="H34" s="8">
        <f t="shared" si="5"/>
        <v>6806.5</v>
      </c>
      <c r="I34" s="49" t="s">
        <v>138</v>
      </c>
      <c r="J34" s="50" t="s">
        <v>139</v>
      </c>
      <c r="K34" s="49" t="s">
        <v>140</v>
      </c>
      <c r="L34" s="49" t="s">
        <v>141</v>
      </c>
      <c r="M34" s="50" t="s">
        <v>89</v>
      </c>
      <c r="N34" s="50" t="s">
        <v>75</v>
      </c>
      <c r="O34" s="51" t="s">
        <v>117</v>
      </c>
      <c r="P34" s="52" t="s">
        <v>142</v>
      </c>
    </row>
    <row r="35" spans="1:16" ht="12.75" customHeight="1" thickBot="1">
      <c r="A35" s="8" t="str">
        <f t="shared" si="0"/>
        <v>BAVM 225 </v>
      </c>
      <c r="B35" s="3" t="str">
        <f t="shared" si="1"/>
        <v>I</v>
      </c>
      <c r="C35" s="8">
        <f t="shared" si="2"/>
        <v>55839.426899999999</v>
      </c>
      <c r="D35" s="17" t="str">
        <f t="shared" si="3"/>
        <v>vis</v>
      </c>
      <c r="E35" s="48">
        <f>VLOOKUP(C35,Active!C$21:E$973,3,FALSE)</f>
        <v>9002.0236195235557</v>
      </c>
      <c r="F35" s="3" t="s">
        <v>60</v>
      </c>
      <c r="G35" s="17" t="str">
        <f t="shared" si="4"/>
        <v>55839.4269</v>
      </c>
      <c r="H35" s="8">
        <f t="shared" si="5"/>
        <v>9002</v>
      </c>
      <c r="I35" s="49" t="s">
        <v>167</v>
      </c>
      <c r="J35" s="50" t="s">
        <v>168</v>
      </c>
      <c r="K35" s="49" t="s">
        <v>169</v>
      </c>
      <c r="L35" s="49" t="s">
        <v>170</v>
      </c>
      <c r="M35" s="50" t="s">
        <v>89</v>
      </c>
      <c r="N35" s="50" t="s">
        <v>75</v>
      </c>
      <c r="O35" s="51" t="s">
        <v>126</v>
      </c>
      <c r="P35" s="52" t="s">
        <v>171</v>
      </c>
    </row>
    <row r="36" spans="1:16" ht="12.75" customHeight="1" thickBot="1">
      <c r="A36" s="8" t="str">
        <f t="shared" si="0"/>
        <v>BAVM 225 </v>
      </c>
      <c r="B36" s="3" t="str">
        <f t="shared" si="1"/>
        <v>II</v>
      </c>
      <c r="C36" s="8">
        <f t="shared" si="2"/>
        <v>55849.455600000001</v>
      </c>
      <c r="D36" s="17" t="str">
        <f t="shared" si="3"/>
        <v>vis</v>
      </c>
      <c r="E36" s="48">
        <f>VLOOKUP(C36,Active!C$21:E$973,3,FALSE)</f>
        <v>9022.522885297165</v>
      </c>
      <c r="F36" s="3" t="s">
        <v>60</v>
      </c>
      <c r="G36" s="17" t="str">
        <f t="shared" si="4"/>
        <v>55849.4556</v>
      </c>
      <c r="H36" s="8">
        <f t="shared" si="5"/>
        <v>9022.5</v>
      </c>
      <c r="I36" s="49" t="s">
        <v>172</v>
      </c>
      <c r="J36" s="50" t="s">
        <v>173</v>
      </c>
      <c r="K36" s="49" t="s">
        <v>174</v>
      </c>
      <c r="L36" s="49" t="s">
        <v>175</v>
      </c>
      <c r="M36" s="50" t="s">
        <v>89</v>
      </c>
      <c r="N36" s="50" t="s">
        <v>75</v>
      </c>
      <c r="O36" s="51" t="s">
        <v>126</v>
      </c>
      <c r="P36" s="52" t="s">
        <v>171</v>
      </c>
    </row>
    <row r="37" spans="1:16" ht="12.75" customHeight="1" thickBot="1">
      <c r="A37" s="8" t="str">
        <f t="shared" si="0"/>
        <v>BAVM 231 </v>
      </c>
      <c r="B37" s="3" t="str">
        <f t="shared" si="1"/>
        <v>I</v>
      </c>
      <c r="C37" s="8">
        <f t="shared" si="2"/>
        <v>56219.553399999997</v>
      </c>
      <c r="D37" s="17" t="str">
        <f t="shared" si="3"/>
        <v>vis</v>
      </c>
      <c r="E37" s="48">
        <f>VLOOKUP(C37,Active!C$21:E$973,3,FALSE)</f>
        <v>9779.0250405541519</v>
      </c>
      <c r="F37" s="3" t="s">
        <v>60</v>
      </c>
      <c r="G37" s="17" t="str">
        <f t="shared" si="4"/>
        <v>56219.5534</v>
      </c>
      <c r="H37" s="8">
        <f t="shared" si="5"/>
        <v>9779</v>
      </c>
      <c r="I37" s="49" t="s">
        <v>180</v>
      </c>
      <c r="J37" s="50" t="s">
        <v>181</v>
      </c>
      <c r="K37" s="49" t="s">
        <v>182</v>
      </c>
      <c r="L37" s="49" t="s">
        <v>183</v>
      </c>
      <c r="M37" s="50" t="s">
        <v>89</v>
      </c>
      <c r="N37" s="50" t="s">
        <v>75</v>
      </c>
      <c r="O37" s="51" t="s">
        <v>126</v>
      </c>
      <c r="P37" s="52" t="s">
        <v>184</v>
      </c>
    </row>
    <row r="38" spans="1:16">
      <c r="B38" s="3"/>
      <c r="F38" s="3"/>
    </row>
    <row r="39" spans="1:16">
      <c r="B39" s="3"/>
      <c r="F39" s="3"/>
    </row>
    <row r="40" spans="1:16">
      <c r="B40" s="3"/>
      <c r="F40" s="3"/>
    </row>
    <row r="41" spans="1:16">
      <c r="B41" s="3"/>
      <c r="F41" s="3"/>
    </row>
    <row r="42" spans="1:16">
      <c r="B42" s="3"/>
      <c r="F42" s="3"/>
    </row>
    <row r="43" spans="1:16">
      <c r="B43" s="3"/>
      <c r="F43" s="3"/>
    </row>
    <row r="44" spans="1:16">
      <c r="B44" s="3"/>
      <c r="F44" s="3"/>
    </row>
    <row r="45" spans="1:16">
      <c r="B45" s="3"/>
      <c r="F45" s="3"/>
    </row>
    <row r="46" spans="1:16">
      <c r="B46" s="3"/>
      <c r="F46" s="3"/>
    </row>
    <row r="47" spans="1:16">
      <c r="B47" s="3"/>
      <c r="F47" s="3"/>
    </row>
    <row r="48" spans="1:16">
      <c r="B48" s="3"/>
      <c r="F48" s="3"/>
    </row>
    <row r="49" spans="2:6">
      <c r="B49" s="3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</sheetData>
  <phoneticPr fontId="8" type="noConversion"/>
  <hyperlinks>
    <hyperlink ref="A3" r:id="rId1" xr:uid="{00000000-0004-0000-0100-000000000000}"/>
    <hyperlink ref="P11" r:id="rId2" display="http://www.bav-astro.de/sfs/BAVM_link.php?BAVMnr=R55" xr:uid="{00000000-0004-0000-0100-000001000000}"/>
    <hyperlink ref="P12" r:id="rId3" display="http://www.bav-astro.de/sfs/BAVM_link.php?BAVMnr=R55" xr:uid="{00000000-0004-0000-0100-000002000000}"/>
    <hyperlink ref="P13" r:id="rId4" display="http://www.bav-astro.de/sfs/BAVM_link.php?BAVMnr=R55" xr:uid="{00000000-0004-0000-0100-000003000000}"/>
    <hyperlink ref="P14" r:id="rId5" display="http://www.bav-astro.de/sfs/BAVM_link.php?BAVMnr=R55" xr:uid="{00000000-0004-0000-0100-000004000000}"/>
    <hyperlink ref="P15" r:id="rId6" display="http://www.bav-astro.de/sfs/BAVM_link.php?BAVMnr=R55" xr:uid="{00000000-0004-0000-0100-000005000000}"/>
    <hyperlink ref="P16" r:id="rId7" display="http://www.bav-astro.de/sfs/BAVM_link.php?BAVMnr=178" xr:uid="{00000000-0004-0000-0100-000006000000}"/>
    <hyperlink ref="P17" r:id="rId8" display="http://www.bav-astro.de/sfs/BAVM_link.php?BAVMnr=R55" xr:uid="{00000000-0004-0000-0100-000007000000}"/>
    <hyperlink ref="P18" r:id="rId9" display="http://www.bav-astro.de/sfs/BAVM_link.php?BAVMnr=R55" xr:uid="{00000000-0004-0000-0100-000008000000}"/>
    <hyperlink ref="P19" r:id="rId10" display="http://www.bav-astro.de/sfs/BAVM_link.php?BAVMnr=R55" xr:uid="{00000000-0004-0000-0100-000009000000}"/>
    <hyperlink ref="P20" r:id="rId11" display="http://www.bav-astro.de/sfs/BAVM_link.php?BAVMnr=R55" xr:uid="{00000000-0004-0000-0100-00000A000000}"/>
    <hyperlink ref="P21" r:id="rId12" display="http://www.bav-astro.de/sfs/BAVM_link.php?BAVMnr=R55" xr:uid="{00000000-0004-0000-0100-00000B000000}"/>
    <hyperlink ref="P22" r:id="rId13" display="http://www.bav-astro.de/sfs/BAVM_link.php?BAVMnr=R55" xr:uid="{00000000-0004-0000-0100-00000C000000}"/>
    <hyperlink ref="P23" r:id="rId14" display="http://www.bav-astro.de/sfs/BAVM_link.php?BAVMnr=R55" xr:uid="{00000000-0004-0000-0100-00000D000000}"/>
    <hyperlink ref="P24" r:id="rId15" display="http://www.bav-astro.de/sfs/BAVM_link.php?BAVMnr=183" xr:uid="{00000000-0004-0000-0100-00000E000000}"/>
    <hyperlink ref="P25" r:id="rId16" display="http://www.bav-astro.de/sfs/BAVM_link.php?BAVMnr=183" xr:uid="{00000000-0004-0000-0100-00000F000000}"/>
    <hyperlink ref="P26" r:id="rId17" display="http://www.bav-astro.de/sfs/BAVM_link.php?BAVMnr=201" xr:uid="{00000000-0004-0000-0100-000010000000}"/>
    <hyperlink ref="P34" r:id="rId18" display="http://www.bav-astro.de/sfs/BAVM_link.php?BAVMnr=203" xr:uid="{00000000-0004-0000-0100-000011000000}"/>
    <hyperlink ref="P27" r:id="rId19" display="http://www.konkoly.hu/cgi-bin/IBVS?5871" xr:uid="{00000000-0004-0000-0100-000012000000}"/>
    <hyperlink ref="P28" r:id="rId20" display="http://www.bav-astro.de/sfs/BAVM_link.php?BAVMnr=215" xr:uid="{00000000-0004-0000-0100-000013000000}"/>
    <hyperlink ref="P29" r:id="rId21" display="http://www.bav-astro.de/sfs/BAVM_link.php?BAVMnr=215" xr:uid="{00000000-0004-0000-0100-000014000000}"/>
    <hyperlink ref="P30" r:id="rId22" display="http://www.bav-astro.de/sfs/BAVM_link.php?BAVMnr=215" xr:uid="{00000000-0004-0000-0100-000015000000}"/>
    <hyperlink ref="P31" r:id="rId23" display="http://www.konkoly.hu/cgi-bin/IBVS?5960" xr:uid="{00000000-0004-0000-0100-000016000000}"/>
    <hyperlink ref="P35" r:id="rId24" display="http://www.bav-astro.de/sfs/BAVM_link.php?BAVMnr=225" xr:uid="{00000000-0004-0000-0100-000017000000}"/>
    <hyperlink ref="P36" r:id="rId25" display="http://www.bav-astro.de/sfs/BAVM_link.php?BAVMnr=225" xr:uid="{00000000-0004-0000-0100-000018000000}"/>
    <hyperlink ref="P32" r:id="rId26" display="http://www.konkoly.hu/cgi-bin/IBVS?6011" xr:uid="{00000000-0004-0000-0100-000019000000}"/>
    <hyperlink ref="P37" r:id="rId27" display="http://www.bav-astro.de/sfs/BAVM_link.php?BAVMnr=231" xr:uid="{00000000-0004-0000-0100-00001A000000}"/>
    <hyperlink ref="P33" r:id="rId28" display="http://www.konkoly.hu/cgi-bin/IBVS?6042" xr:uid="{00000000-0004-0000-0100-00001B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2024-01-09T01:39:54Z</dcterms:modified>
</cp:coreProperties>
</file>