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DAE24AC5-1138-48C6-8E06-3B5ED4ACB7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2" r:id="rId1"/>
    <sheet name="A (old)" sheetId="1" r:id="rId2"/>
    <sheet name="BAV" sheetId="3" r:id="rId3"/>
  </sheets>
  <calcPr calcId="181029"/>
</workbook>
</file>

<file path=xl/calcChain.xml><?xml version="1.0" encoding="utf-8"?>
<calcChain xmlns="http://schemas.openxmlformats.org/spreadsheetml/2006/main">
  <c r="F16" i="2" l="1"/>
  <c r="D9" i="2"/>
  <c r="C9" i="2"/>
  <c r="Q105" i="2"/>
  <c r="Q106" i="2"/>
  <c r="Q21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9" i="2"/>
  <c r="Q60" i="2"/>
  <c r="Q62" i="2"/>
  <c r="Q93" i="2"/>
  <c r="G55" i="3"/>
  <c r="C55" i="3"/>
  <c r="G54" i="3"/>
  <c r="C54" i="3"/>
  <c r="G53" i="3"/>
  <c r="C53" i="3"/>
  <c r="G52" i="3"/>
  <c r="C52" i="3"/>
  <c r="G51" i="3"/>
  <c r="C51" i="3"/>
  <c r="G50" i="3"/>
  <c r="C50" i="3"/>
  <c r="G49" i="3"/>
  <c r="C49" i="3"/>
  <c r="G48" i="3"/>
  <c r="C48" i="3"/>
  <c r="G47" i="3"/>
  <c r="C47" i="3"/>
  <c r="G46" i="3"/>
  <c r="C46" i="3"/>
  <c r="G45" i="3"/>
  <c r="C45" i="3"/>
  <c r="G93" i="3"/>
  <c r="C93" i="3"/>
  <c r="G44" i="3"/>
  <c r="C44" i="3"/>
  <c r="G43" i="3"/>
  <c r="C43" i="3"/>
  <c r="G42" i="3"/>
  <c r="C42" i="3"/>
  <c r="G41" i="3"/>
  <c r="C41" i="3"/>
  <c r="G40" i="3"/>
  <c r="C40" i="3"/>
  <c r="G39" i="3"/>
  <c r="C39" i="3"/>
  <c r="G38" i="3"/>
  <c r="C38" i="3"/>
  <c r="G37" i="3"/>
  <c r="C37" i="3"/>
  <c r="G36" i="3"/>
  <c r="C36" i="3"/>
  <c r="G35" i="3"/>
  <c r="C35" i="3"/>
  <c r="G34" i="3"/>
  <c r="C34" i="3"/>
  <c r="G33" i="3"/>
  <c r="C33" i="3"/>
  <c r="G32" i="3"/>
  <c r="C32" i="3"/>
  <c r="G31" i="3"/>
  <c r="C31" i="3"/>
  <c r="G30" i="3"/>
  <c r="C30" i="3"/>
  <c r="G29" i="3"/>
  <c r="C29" i="3"/>
  <c r="G28" i="3"/>
  <c r="C28" i="3"/>
  <c r="G27" i="3"/>
  <c r="C27" i="3"/>
  <c r="G26" i="3"/>
  <c r="C26" i="3"/>
  <c r="G25" i="3"/>
  <c r="C25" i="3"/>
  <c r="G24" i="3"/>
  <c r="C24" i="3"/>
  <c r="G23" i="3"/>
  <c r="C23" i="3"/>
  <c r="G22" i="3"/>
  <c r="C22" i="3"/>
  <c r="G21" i="3"/>
  <c r="C21" i="3"/>
  <c r="G20" i="3"/>
  <c r="C20" i="3"/>
  <c r="G19" i="3"/>
  <c r="C19" i="3"/>
  <c r="G18" i="3"/>
  <c r="C18" i="3"/>
  <c r="G17" i="3"/>
  <c r="C17" i="3"/>
  <c r="G16" i="3"/>
  <c r="C16" i="3"/>
  <c r="G15" i="3"/>
  <c r="C15" i="3"/>
  <c r="G92" i="3"/>
  <c r="C92" i="3"/>
  <c r="G14" i="3"/>
  <c r="C14" i="3"/>
  <c r="G91" i="3"/>
  <c r="C91" i="3"/>
  <c r="G90" i="3"/>
  <c r="C90" i="3"/>
  <c r="G13" i="3"/>
  <c r="C13" i="3"/>
  <c r="G12" i="3"/>
  <c r="C12" i="3"/>
  <c r="G89" i="3"/>
  <c r="C89" i="3"/>
  <c r="G88" i="3"/>
  <c r="C88" i="3"/>
  <c r="G87" i="3"/>
  <c r="C87" i="3"/>
  <c r="G86" i="3"/>
  <c r="C86" i="3"/>
  <c r="G85" i="3"/>
  <c r="C85" i="3"/>
  <c r="G84" i="3"/>
  <c r="C84" i="3"/>
  <c r="G83" i="3"/>
  <c r="C83" i="3"/>
  <c r="G82" i="3"/>
  <c r="C82" i="3"/>
  <c r="G81" i="3"/>
  <c r="C81" i="3"/>
  <c r="G80" i="3"/>
  <c r="C80" i="3"/>
  <c r="G79" i="3"/>
  <c r="C79" i="3"/>
  <c r="G78" i="3"/>
  <c r="C78" i="3"/>
  <c r="G77" i="3"/>
  <c r="C77" i="3"/>
  <c r="G76" i="3"/>
  <c r="C76" i="3"/>
  <c r="G75" i="3"/>
  <c r="C75" i="3"/>
  <c r="G74" i="3"/>
  <c r="C74" i="3"/>
  <c r="G73" i="3"/>
  <c r="C73" i="3"/>
  <c r="G72" i="3"/>
  <c r="C72" i="3"/>
  <c r="G71" i="3"/>
  <c r="C71" i="3"/>
  <c r="G70" i="3"/>
  <c r="C70" i="3"/>
  <c r="G69" i="3"/>
  <c r="C69" i="3"/>
  <c r="G68" i="3"/>
  <c r="C68" i="3"/>
  <c r="G67" i="3"/>
  <c r="C67" i="3"/>
  <c r="G66" i="3"/>
  <c r="C66" i="3"/>
  <c r="G65" i="3"/>
  <c r="C65" i="3"/>
  <c r="G64" i="3"/>
  <c r="C64" i="3"/>
  <c r="G63" i="3"/>
  <c r="C63" i="3"/>
  <c r="G62" i="3"/>
  <c r="C62" i="3"/>
  <c r="G61" i="3"/>
  <c r="C61" i="3"/>
  <c r="G60" i="3"/>
  <c r="C60" i="3"/>
  <c r="G59" i="3"/>
  <c r="C59" i="3"/>
  <c r="G58" i="3"/>
  <c r="C58" i="3"/>
  <c r="G57" i="3"/>
  <c r="C57" i="3"/>
  <c r="G56" i="3"/>
  <c r="C56" i="3"/>
  <c r="G11" i="3"/>
  <c r="C11" i="3"/>
  <c r="H55" i="3"/>
  <c r="D55" i="3"/>
  <c r="B55" i="3"/>
  <c r="A55" i="3"/>
  <c r="H54" i="3"/>
  <c r="B54" i="3"/>
  <c r="D54" i="3"/>
  <c r="A54" i="3"/>
  <c r="H53" i="3"/>
  <c r="D53" i="3"/>
  <c r="B53" i="3"/>
  <c r="A53" i="3"/>
  <c r="H52" i="3"/>
  <c r="B52" i="3"/>
  <c r="D52" i="3"/>
  <c r="A52" i="3"/>
  <c r="H51" i="3"/>
  <c r="D51" i="3"/>
  <c r="B51" i="3"/>
  <c r="A51" i="3"/>
  <c r="H50" i="3"/>
  <c r="B50" i="3"/>
  <c r="D50" i="3"/>
  <c r="A50" i="3"/>
  <c r="H49" i="3"/>
  <c r="D49" i="3"/>
  <c r="B49" i="3"/>
  <c r="A49" i="3"/>
  <c r="H48" i="3"/>
  <c r="B48" i="3"/>
  <c r="D48" i="3"/>
  <c r="A48" i="3"/>
  <c r="H47" i="3"/>
  <c r="D47" i="3"/>
  <c r="B47" i="3"/>
  <c r="A47" i="3"/>
  <c r="H46" i="3"/>
  <c r="B46" i="3"/>
  <c r="D46" i="3"/>
  <c r="A46" i="3"/>
  <c r="H45" i="3"/>
  <c r="D45" i="3"/>
  <c r="B45" i="3"/>
  <c r="A45" i="3"/>
  <c r="H93" i="3"/>
  <c r="F93" i="3"/>
  <c r="D93" i="3"/>
  <c r="B93" i="3"/>
  <c r="A93" i="3"/>
  <c r="H44" i="3"/>
  <c r="B44" i="3"/>
  <c r="F44" i="3"/>
  <c r="D44" i="3"/>
  <c r="A44" i="3"/>
  <c r="H43" i="3"/>
  <c r="F43" i="3"/>
  <c r="D43" i="3"/>
  <c r="B43" i="3"/>
  <c r="A43" i="3"/>
  <c r="H42" i="3"/>
  <c r="B42" i="3"/>
  <c r="F42" i="3"/>
  <c r="D42" i="3"/>
  <c r="A42" i="3"/>
  <c r="H41" i="3"/>
  <c r="F41" i="3"/>
  <c r="D41" i="3"/>
  <c r="B41" i="3"/>
  <c r="A41" i="3"/>
  <c r="H40" i="3"/>
  <c r="D40" i="3"/>
  <c r="B40" i="3"/>
  <c r="A40" i="3"/>
  <c r="H39" i="3"/>
  <c r="B39" i="3"/>
  <c r="D39" i="3"/>
  <c r="A39" i="3"/>
  <c r="H38" i="3"/>
  <c r="D38" i="3"/>
  <c r="B38" i="3"/>
  <c r="A38" i="3"/>
  <c r="H37" i="3"/>
  <c r="B37" i="3"/>
  <c r="D37" i="3"/>
  <c r="A37" i="3"/>
  <c r="H36" i="3"/>
  <c r="B36" i="3"/>
  <c r="D36" i="3"/>
  <c r="A36" i="3"/>
  <c r="H35" i="3"/>
  <c r="B35" i="3"/>
  <c r="D35" i="3"/>
  <c r="A35" i="3"/>
  <c r="H34" i="3"/>
  <c r="B34" i="3"/>
  <c r="D34" i="3"/>
  <c r="A34" i="3"/>
  <c r="H33" i="3"/>
  <c r="B33" i="3"/>
  <c r="D33" i="3"/>
  <c r="A33" i="3"/>
  <c r="H32" i="3"/>
  <c r="D32" i="3"/>
  <c r="B32" i="3"/>
  <c r="A32" i="3"/>
  <c r="H31" i="3"/>
  <c r="B31" i="3"/>
  <c r="D31" i="3"/>
  <c r="A31" i="3"/>
  <c r="H30" i="3"/>
  <c r="D30" i="3"/>
  <c r="B30" i="3"/>
  <c r="A30" i="3"/>
  <c r="H29" i="3"/>
  <c r="B29" i="3"/>
  <c r="D29" i="3"/>
  <c r="A29" i="3"/>
  <c r="H28" i="3"/>
  <c r="B28" i="3"/>
  <c r="D28" i="3"/>
  <c r="A28" i="3"/>
  <c r="H27" i="3"/>
  <c r="B27" i="3"/>
  <c r="D27" i="3"/>
  <c r="A27" i="3"/>
  <c r="H26" i="3"/>
  <c r="B26" i="3"/>
  <c r="D26" i="3"/>
  <c r="A26" i="3"/>
  <c r="H25" i="3"/>
  <c r="B25" i="3"/>
  <c r="D25" i="3"/>
  <c r="A25" i="3"/>
  <c r="H24" i="3"/>
  <c r="D24" i="3"/>
  <c r="B24" i="3"/>
  <c r="A24" i="3"/>
  <c r="H23" i="3"/>
  <c r="B23" i="3"/>
  <c r="D23" i="3"/>
  <c r="A23" i="3"/>
  <c r="H22" i="3"/>
  <c r="D22" i="3"/>
  <c r="B22" i="3"/>
  <c r="A22" i="3"/>
  <c r="H21" i="3"/>
  <c r="D21" i="3"/>
  <c r="B21" i="3"/>
  <c r="A21" i="3"/>
  <c r="H20" i="3"/>
  <c r="D20" i="3"/>
  <c r="B20" i="3"/>
  <c r="A20" i="3"/>
  <c r="H19" i="3"/>
  <c r="D19" i="3"/>
  <c r="B19" i="3"/>
  <c r="A19" i="3"/>
  <c r="H18" i="3"/>
  <c r="D18" i="3"/>
  <c r="B18" i="3"/>
  <c r="A18" i="3"/>
  <c r="H17" i="3"/>
  <c r="D17" i="3"/>
  <c r="B17" i="3"/>
  <c r="A17" i="3"/>
  <c r="H16" i="3"/>
  <c r="D16" i="3"/>
  <c r="B16" i="3"/>
  <c r="A16" i="3"/>
  <c r="H15" i="3"/>
  <c r="D15" i="3"/>
  <c r="B15" i="3"/>
  <c r="A15" i="3"/>
  <c r="H92" i="3"/>
  <c r="D92" i="3"/>
  <c r="B92" i="3"/>
  <c r="A92" i="3"/>
  <c r="H14" i="3"/>
  <c r="D14" i="3"/>
  <c r="B14" i="3"/>
  <c r="A14" i="3"/>
  <c r="H91" i="3"/>
  <c r="D91" i="3"/>
  <c r="B91" i="3"/>
  <c r="A91" i="3"/>
  <c r="H90" i="3"/>
  <c r="D90" i="3"/>
  <c r="B90" i="3"/>
  <c r="A90" i="3"/>
  <c r="H13" i="3"/>
  <c r="D13" i="3"/>
  <c r="B13" i="3"/>
  <c r="A13" i="3"/>
  <c r="H12" i="3"/>
  <c r="D12" i="3"/>
  <c r="B12" i="3"/>
  <c r="A12" i="3"/>
  <c r="H89" i="3"/>
  <c r="D89" i="3"/>
  <c r="B89" i="3"/>
  <c r="A89" i="3"/>
  <c r="H88" i="3"/>
  <c r="D88" i="3"/>
  <c r="B88" i="3"/>
  <c r="A88" i="3"/>
  <c r="H87" i="3"/>
  <c r="D87" i="3"/>
  <c r="B87" i="3"/>
  <c r="A87" i="3"/>
  <c r="H86" i="3"/>
  <c r="D86" i="3"/>
  <c r="B86" i="3"/>
  <c r="A86" i="3"/>
  <c r="H85" i="3"/>
  <c r="D85" i="3"/>
  <c r="B85" i="3"/>
  <c r="A85" i="3"/>
  <c r="H84" i="3"/>
  <c r="D84" i="3"/>
  <c r="B84" i="3"/>
  <c r="A84" i="3"/>
  <c r="H83" i="3"/>
  <c r="D83" i="3"/>
  <c r="B83" i="3"/>
  <c r="A83" i="3"/>
  <c r="H82" i="3"/>
  <c r="D82" i="3"/>
  <c r="B82" i="3"/>
  <c r="A82" i="3"/>
  <c r="H81" i="3"/>
  <c r="D81" i="3"/>
  <c r="B81" i="3"/>
  <c r="A81" i="3"/>
  <c r="H80" i="3"/>
  <c r="D80" i="3"/>
  <c r="B80" i="3"/>
  <c r="A80" i="3"/>
  <c r="H79" i="3"/>
  <c r="D79" i="3"/>
  <c r="B79" i="3"/>
  <c r="A79" i="3"/>
  <c r="H78" i="3"/>
  <c r="D78" i="3"/>
  <c r="B78" i="3"/>
  <c r="A78" i="3"/>
  <c r="H77" i="3"/>
  <c r="D77" i="3"/>
  <c r="B77" i="3"/>
  <c r="A77" i="3"/>
  <c r="H76" i="3"/>
  <c r="D76" i="3"/>
  <c r="B76" i="3"/>
  <c r="A76" i="3"/>
  <c r="H75" i="3"/>
  <c r="D75" i="3"/>
  <c r="B75" i="3"/>
  <c r="A75" i="3"/>
  <c r="H74" i="3"/>
  <c r="D74" i="3"/>
  <c r="B74" i="3"/>
  <c r="A74" i="3"/>
  <c r="H73" i="3"/>
  <c r="D73" i="3"/>
  <c r="B73" i="3"/>
  <c r="A73" i="3"/>
  <c r="H72" i="3"/>
  <c r="D72" i="3"/>
  <c r="B72" i="3"/>
  <c r="A72" i="3"/>
  <c r="H71" i="3"/>
  <c r="D71" i="3"/>
  <c r="B71" i="3"/>
  <c r="A71" i="3"/>
  <c r="H70" i="3"/>
  <c r="D70" i="3"/>
  <c r="B70" i="3"/>
  <c r="A70" i="3"/>
  <c r="H69" i="3"/>
  <c r="D69" i="3"/>
  <c r="B69" i="3"/>
  <c r="A69" i="3"/>
  <c r="H68" i="3"/>
  <c r="D68" i="3"/>
  <c r="B68" i="3"/>
  <c r="A68" i="3"/>
  <c r="H67" i="3"/>
  <c r="D67" i="3"/>
  <c r="B67" i="3"/>
  <c r="A67" i="3"/>
  <c r="H66" i="3"/>
  <c r="D66" i="3"/>
  <c r="B66" i="3"/>
  <c r="A66" i="3"/>
  <c r="H65" i="3"/>
  <c r="D65" i="3"/>
  <c r="B65" i="3"/>
  <c r="A65" i="3"/>
  <c r="H64" i="3"/>
  <c r="D64" i="3"/>
  <c r="B64" i="3"/>
  <c r="A64" i="3"/>
  <c r="H63" i="3"/>
  <c r="D63" i="3"/>
  <c r="B63" i="3"/>
  <c r="A63" i="3"/>
  <c r="H62" i="3"/>
  <c r="D62" i="3"/>
  <c r="B62" i="3"/>
  <c r="A62" i="3"/>
  <c r="H61" i="3"/>
  <c r="D61" i="3"/>
  <c r="B61" i="3"/>
  <c r="A61" i="3"/>
  <c r="H60" i="3"/>
  <c r="D60" i="3"/>
  <c r="B60" i="3"/>
  <c r="A60" i="3"/>
  <c r="H59" i="3"/>
  <c r="D59" i="3"/>
  <c r="B59" i="3"/>
  <c r="A59" i="3"/>
  <c r="H58" i="3"/>
  <c r="D58" i="3"/>
  <c r="B58" i="3"/>
  <c r="A58" i="3"/>
  <c r="H57" i="3"/>
  <c r="D57" i="3"/>
  <c r="B57" i="3"/>
  <c r="A57" i="3"/>
  <c r="H56" i="3"/>
  <c r="D56" i="3"/>
  <c r="B56" i="3"/>
  <c r="A56" i="3"/>
  <c r="H11" i="3"/>
  <c r="D11" i="3"/>
  <c r="B11" i="3"/>
  <c r="A11" i="3"/>
  <c r="Q102" i="2"/>
  <c r="Q104" i="2"/>
  <c r="Q103" i="2"/>
  <c r="Q101" i="2"/>
  <c r="Q95" i="2"/>
  <c r="Q94" i="2"/>
  <c r="C17" i="2"/>
  <c r="Q22" i="2"/>
  <c r="Q57" i="2"/>
  <c r="Q58" i="2"/>
  <c r="Q61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6" i="2"/>
  <c r="Q97" i="2"/>
  <c r="Q98" i="2"/>
  <c r="Q99" i="2"/>
  <c r="Q100" i="2"/>
  <c r="Q59" i="1"/>
  <c r="E15" i="1"/>
  <c r="E16" i="1" s="1"/>
  <c r="E17" i="1" s="1"/>
  <c r="C17" i="1"/>
  <c r="C7" i="1"/>
  <c r="E23" i="1"/>
  <c r="F23" i="1"/>
  <c r="G23" i="1"/>
  <c r="I23" i="1"/>
  <c r="C8" i="1"/>
  <c r="E24" i="1"/>
  <c r="F24" i="1"/>
  <c r="Q21" i="1"/>
  <c r="Q22" i="1"/>
  <c r="Q23" i="1"/>
  <c r="Q24" i="1"/>
  <c r="Q25" i="1"/>
  <c r="E26" i="1"/>
  <c r="F26" i="1"/>
  <c r="Q26" i="1"/>
  <c r="Q27" i="1"/>
  <c r="E28" i="1"/>
  <c r="F28" i="1"/>
  <c r="Q28" i="1"/>
  <c r="Q29" i="1"/>
  <c r="E30" i="1"/>
  <c r="F30" i="1"/>
  <c r="Q30" i="1"/>
  <c r="Q31" i="1"/>
  <c r="E32" i="1"/>
  <c r="F32" i="1"/>
  <c r="Q32" i="1"/>
  <c r="Q33" i="1"/>
  <c r="E34" i="1"/>
  <c r="F34" i="1"/>
  <c r="Q34" i="1"/>
  <c r="Q35" i="1"/>
  <c r="E36" i="1"/>
  <c r="F36" i="1"/>
  <c r="Q36" i="1"/>
  <c r="Q37" i="1"/>
  <c r="E38" i="1"/>
  <c r="F38" i="1"/>
  <c r="Q38" i="1"/>
  <c r="Q39" i="1"/>
  <c r="E40" i="1"/>
  <c r="F40" i="1"/>
  <c r="Q40" i="1"/>
  <c r="Q41" i="1"/>
  <c r="E42" i="1"/>
  <c r="F42" i="1"/>
  <c r="Q42" i="1"/>
  <c r="Q43" i="1"/>
  <c r="E44" i="1"/>
  <c r="F44" i="1"/>
  <c r="Q44" i="1"/>
  <c r="Q45" i="1"/>
  <c r="E46" i="1"/>
  <c r="F46" i="1"/>
  <c r="Q46" i="1"/>
  <c r="Q47" i="1"/>
  <c r="E48" i="1"/>
  <c r="F48" i="1"/>
  <c r="Q48" i="1"/>
  <c r="Q49" i="1"/>
  <c r="E50" i="1"/>
  <c r="F50" i="1"/>
  <c r="Q50" i="1"/>
  <c r="Q51" i="1"/>
  <c r="E52" i="1"/>
  <c r="F52" i="1"/>
  <c r="Q52" i="1"/>
  <c r="Q53" i="1"/>
  <c r="E54" i="1"/>
  <c r="F54" i="1"/>
  <c r="Q54" i="1"/>
  <c r="Q55" i="1"/>
  <c r="E56" i="1"/>
  <c r="F56" i="1"/>
  <c r="Q56" i="1"/>
  <c r="Q57" i="1"/>
  <c r="E58" i="1"/>
  <c r="F58" i="1"/>
  <c r="Q58" i="1"/>
  <c r="E63" i="3"/>
  <c r="E60" i="3"/>
  <c r="G58" i="1"/>
  <c r="J58" i="1"/>
  <c r="E57" i="1"/>
  <c r="F57" i="1"/>
  <c r="G57" i="1"/>
  <c r="J57" i="1"/>
  <c r="G54" i="1"/>
  <c r="I54" i="1"/>
  <c r="E53" i="1"/>
  <c r="F53" i="1"/>
  <c r="G53" i="1"/>
  <c r="J53" i="1"/>
  <c r="G50" i="1"/>
  <c r="I50" i="1"/>
  <c r="E49" i="1"/>
  <c r="F49" i="1"/>
  <c r="G49" i="1"/>
  <c r="I49" i="1"/>
  <c r="G46" i="1"/>
  <c r="I46" i="1"/>
  <c r="E45" i="1"/>
  <c r="F45" i="1"/>
  <c r="G45" i="1"/>
  <c r="I45" i="1"/>
  <c r="G42" i="1"/>
  <c r="I42" i="1"/>
  <c r="E41" i="1"/>
  <c r="F41" i="1"/>
  <c r="G41" i="1"/>
  <c r="I41" i="1"/>
  <c r="G38" i="1"/>
  <c r="I38" i="1"/>
  <c r="E37" i="1"/>
  <c r="F37" i="1"/>
  <c r="G37" i="1"/>
  <c r="I37" i="1"/>
  <c r="G34" i="1"/>
  <c r="I34" i="1"/>
  <c r="E33" i="1"/>
  <c r="F33" i="1"/>
  <c r="G33" i="1"/>
  <c r="I33" i="1"/>
  <c r="G30" i="1"/>
  <c r="I30" i="1"/>
  <c r="E29" i="1"/>
  <c r="F29" i="1"/>
  <c r="G29" i="1"/>
  <c r="I29" i="1"/>
  <c r="G26" i="1"/>
  <c r="I26" i="1"/>
  <c r="E25" i="1"/>
  <c r="F25" i="1"/>
  <c r="G25" i="1"/>
  <c r="I25" i="1"/>
  <c r="E21" i="1"/>
  <c r="F21" i="1"/>
  <c r="G21" i="1"/>
  <c r="G59" i="1"/>
  <c r="J59" i="1"/>
  <c r="E27" i="3"/>
  <c r="E48" i="3"/>
  <c r="E22" i="1"/>
  <c r="F22" i="1"/>
  <c r="G22" i="1"/>
  <c r="I22" i="1"/>
  <c r="E59" i="1"/>
  <c r="F59" i="1"/>
  <c r="E57" i="3"/>
  <c r="G56" i="1"/>
  <c r="J56" i="1"/>
  <c r="E55" i="1"/>
  <c r="F55" i="1"/>
  <c r="G55" i="1"/>
  <c r="J55" i="1"/>
  <c r="G52" i="1"/>
  <c r="I52" i="1"/>
  <c r="E51" i="1"/>
  <c r="F51" i="1"/>
  <c r="G51" i="1"/>
  <c r="I51" i="1"/>
  <c r="G48" i="1"/>
  <c r="I48" i="1"/>
  <c r="E47" i="1"/>
  <c r="F47" i="1"/>
  <c r="G47" i="1"/>
  <c r="I47" i="1"/>
  <c r="G44" i="1"/>
  <c r="I44" i="1"/>
  <c r="E43" i="1"/>
  <c r="F43" i="1"/>
  <c r="G43" i="1"/>
  <c r="I43" i="1"/>
  <c r="G40" i="1"/>
  <c r="I40" i="1"/>
  <c r="E39" i="1"/>
  <c r="F39" i="1"/>
  <c r="G39" i="1"/>
  <c r="I39" i="1"/>
  <c r="G36" i="1"/>
  <c r="I36" i="1"/>
  <c r="E35" i="1"/>
  <c r="F35" i="1"/>
  <c r="G35" i="1"/>
  <c r="I35" i="1"/>
  <c r="G32" i="1"/>
  <c r="I32" i="1"/>
  <c r="E31" i="1"/>
  <c r="F31" i="1"/>
  <c r="G31" i="1"/>
  <c r="I31" i="1"/>
  <c r="G28" i="1"/>
  <c r="I28" i="1"/>
  <c r="E27" i="1"/>
  <c r="F27" i="1"/>
  <c r="G27" i="1"/>
  <c r="I27" i="1"/>
  <c r="G24" i="1"/>
  <c r="I24" i="1"/>
  <c r="E24" i="3"/>
  <c r="E105" i="2"/>
  <c r="F105" i="2"/>
  <c r="G105" i="2" s="1"/>
  <c r="K105" i="2" s="1"/>
  <c r="E23" i="2"/>
  <c r="F23" i="2"/>
  <c r="G23" i="2" s="1"/>
  <c r="I23" i="2" s="1"/>
  <c r="E25" i="2"/>
  <c r="F25" i="2" s="1"/>
  <c r="G25" i="2" s="1"/>
  <c r="I25" i="2" s="1"/>
  <c r="E27" i="2"/>
  <c r="F27" i="2"/>
  <c r="G27" i="2" s="1"/>
  <c r="I27" i="2" s="1"/>
  <c r="E29" i="2"/>
  <c r="F29" i="2"/>
  <c r="G29" i="2" s="1"/>
  <c r="I29" i="2" s="1"/>
  <c r="E31" i="2"/>
  <c r="F31" i="2" s="1"/>
  <c r="G31" i="2" s="1"/>
  <c r="I31" i="2" s="1"/>
  <c r="E33" i="2"/>
  <c r="F33" i="2"/>
  <c r="G33" i="2" s="1"/>
  <c r="I33" i="2" s="1"/>
  <c r="E35" i="2"/>
  <c r="F35" i="2" s="1"/>
  <c r="G35" i="2" s="1"/>
  <c r="I35" i="2" s="1"/>
  <c r="E37" i="2"/>
  <c r="E39" i="2"/>
  <c r="F39" i="2" s="1"/>
  <c r="G39" i="2" s="1"/>
  <c r="I39" i="2" s="1"/>
  <c r="E41" i="2"/>
  <c r="F41" i="2"/>
  <c r="G41" i="2" s="1"/>
  <c r="I41" i="2" s="1"/>
  <c r="E43" i="2"/>
  <c r="E76" i="3" s="1"/>
  <c r="E45" i="2"/>
  <c r="F45" i="2" s="1"/>
  <c r="G45" i="2" s="1"/>
  <c r="I45" i="2" s="1"/>
  <c r="E47" i="2"/>
  <c r="F47" i="2" s="1"/>
  <c r="G47" i="2" s="1"/>
  <c r="I47" i="2" s="1"/>
  <c r="E49" i="2"/>
  <c r="F49" i="2"/>
  <c r="G49" i="2" s="1"/>
  <c r="I49" i="2" s="1"/>
  <c r="E51" i="2"/>
  <c r="F51" i="2" s="1"/>
  <c r="G51" i="2" s="1"/>
  <c r="I51" i="2" s="1"/>
  <c r="E53" i="2"/>
  <c r="F53" i="2"/>
  <c r="G53" i="2" s="1"/>
  <c r="I53" i="2" s="1"/>
  <c r="E55" i="2"/>
  <c r="F55" i="2" s="1"/>
  <c r="G55" i="2" s="1"/>
  <c r="I55" i="2" s="1"/>
  <c r="E59" i="2"/>
  <c r="F59" i="2"/>
  <c r="G59" i="2" s="1"/>
  <c r="I59" i="2" s="1"/>
  <c r="E62" i="2"/>
  <c r="F62" i="2" s="1"/>
  <c r="G62" i="2" s="1"/>
  <c r="I62" i="2" s="1"/>
  <c r="E97" i="2"/>
  <c r="F97" i="2" s="1"/>
  <c r="G97" i="2" s="1"/>
  <c r="K97" i="2" s="1"/>
  <c r="E96" i="2"/>
  <c r="F96" i="2"/>
  <c r="G96" i="2" s="1"/>
  <c r="K96" i="2" s="1"/>
  <c r="E100" i="2"/>
  <c r="F100" i="2" s="1"/>
  <c r="G100" i="2" s="1"/>
  <c r="K100" i="2" s="1"/>
  <c r="E103" i="2"/>
  <c r="E54" i="3" s="1"/>
  <c r="F103" i="2"/>
  <c r="G103" i="2" s="1"/>
  <c r="J103" i="2" s="1"/>
  <c r="E102" i="2"/>
  <c r="E53" i="3" s="1"/>
  <c r="E95" i="2"/>
  <c r="F95" i="2"/>
  <c r="G95" i="2" s="1"/>
  <c r="K95" i="2" s="1"/>
  <c r="E22" i="2"/>
  <c r="F22" i="2" s="1"/>
  <c r="G22" i="2" s="1"/>
  <c r="H22" i="2" s="1"/>
  <c r="E88" i="2"/>
  <c r="F88" i="2"/>
  <c r="G88" i="2" s="1"/>
  <c r="I88" i="2" s="1"/>
  <c r="E90" i="2"/>
  <c r="F90" i="2"/>
  <c r="G90" i="2" s="1"/>
  <c r="I90" i="2" s="1"/>
  <c r="E57" i="2"/>
  <c r="F57" i="2" s="1"/>
  <c r="G57" i="2" s="1"/>
  <c r="I57" i="2" s="1"/>
  <c r="E61" i="2"/>
  <c r="F61" i="2"/>
  <c r="G61" i="2" s="1"/>
  <c r="I61" i="2" s="1"/>
  <c r="E64" i="2"/>
  <c r="E16" i="3" s="1"/>
  <c r="E66" i="2"/>
  <c r="F66" i="2"/>
  <c r="G66" i="2" s="1"/>
  <c r="I66" i="2" s="1"/>
  <c r="E68" i="2"/>
  <c r="F68" i="2" s="1"/>
  <c r="G68" i="2" s="1"/>
  <c r="I68" i="2" s="1"/>
  <c r="E70" i="2"/>
  <c r="F70" i="2"/>
  <c r="G70" i="2" s="1"/>
  <c r="I70" i="2" s="1"/>
  <c r="E72" i="2"/>
  <c r="F72" i="2" s="1"/>
  <c r="G72" i="2" s="1"/>
  <c r="I72" i="2" s="1"/>
  <c r="E74" i="2"/>
  <c r="F74" i="2" s="1"/>
  <c r="G74" i="2" s="1"/>
  <c r="I74" i="2" s="1"/>
  <c r="E76" i="2"/>
  <c r="F76" i="2"/>
  <c r="G76" i="2" s="1"/>
  <c r="I76" i="2" s="1"/>
  <c r="E78" i="2"/>
  <c r="F78" i="2" s="1"/>
  <c r="G78" i="2" s="1"/>
  <c r="I78" i="2" s="1"/>
  <c r="E80" i="2"/>
  <c r="E32" i="3" s="1"/>
  <c r="F80" i="2"/>
  <c r="G80" i="2" s="1"/>
  <c r="I80" i="2" s="1"/>
  <c r="E82" i="2"/>
  <c r="E34" i="3" s="1"/>
  <c r="E84" i="2"/>
  <c r="F84" i="2"/>
  <c r="G84" i="2" s="1"/>
  <c r="I84" i="2" s="1"/>
  <c r="E86" i="2"/>
  <c r="F86" i="2" s="1"/>
  <c r="G86" i="2" s="1"/>
  <c r="I86" i="2" s="1"/>
  <c r="E106" i="2"/>
  <c r="F106" i="2"/>
  <c r="G106" i="2" s="1"/>
  <c r="K106" i="2" s="1"/>
  <c r="E93" i="2"/>
  <c r="E93" i="3" s="1"/>
  <c r="F93" i="2"/>
  <c r="G93" i="2" s="1"/>
  <c r="J93" i="2" s="1"/>
  <c r="E24" i="2"/>
  <c r="F24" i="2"/>
  <c r="G24" i="2" s="1"/>
  <c r="I24" i="2" s="1"/>
  <c r="E26" i="2"/>
  <c r="F26" i="2" s="1"/>
  <c r="G26" i="2" s="1"/>
  <c r="I26" i="2" s="1"/>
  <c r="E28" i="2"/>
  <c r="F28" i="2"/>
  <c r="G28" i="2" s="1"/>
  <c r="I28" i="2" s="1"/>
  <c r="E30" i="2"/>
  <c r="F30" i="2" s="1"/>
  <c r="G30" i="2" s="1"/>
  <c r="I30" i="2" s="1"/>
  <c r="E32" i="2"/>
  <c r="F32" i="2" s="1"/>
  <c r="G32" i="2" s="1"/>
  <c r="I32" i="2" s="1"/>
  <c r="E34" i="2"/>
  <c r="F34" i="2"/>
  <c r="G34" i="2" s="1"/>
  <c r="I34" i="2" s="1"/>
  <c r="E36" i="2"/>
  <c r="F36" i="2" s="1"/>
  <c r="G36" i="2" s="1"/>
  <c r="I36" i="2" s="1"/>
  <c r="E38" i="2"/>
  <c r="E40" i="2"/>
  <c r="E73" i="3" s="1"/>
  <c r="E42" i="2"/>
  <c r="F42" i="2" s="1"/>
  <c r="G42" i="2" s="1"/>
  <c r="I42" i="2" s="1"/>
  <c r="E44" i="2"/>
  <c r="F44" i="2"/>
  <c r="G44" i="2"/>
  <c r="I44" i="2" s="1"/>
  <c r="E46" i="2"/>
  <c r="F46" i="2" s="1"/>
  <c r="G46" i="2" s="1"/>
  <c r="I46" i="2" s="1"/>
  <c r="E48" i="2"/>
  <c r="F48" i="2"/>
  <c r="G48" i="2" s="1"/>
  <c r="I48" i="2" s="1"/>
  <c r="E50" i="2"/>
  <c r="F50" i="2"/>
  <c r="G50" i="2"/>
  <c r="I50" i="2" s="1"/>
  <c r="E52" i="2"/>
  <c r="F52" i="2" s="1"/>
  <c r="G52" i="2" s="1"/>
  <c r="I52" i="2" s="1"/>
  <c r="E54" i="2"/>
  <c r="F54" i="2"/>
  <c r="G54" i="2" s="1"/>
  <c r="I54" i="2" s="1"/>
  <c r="E56" i="2"/>
  <c r="E89" i="3" s="1"/>
  <c r="E60" i="2"/>
  <c r="F60" i="2" s="1"/>
  <c r="G60" i="2" s="1"/>
  <c r="I60" i="2" s="1"/>
  <c r="E21" i="2"/>
  <c r="E99" i="2"/>
  <c r="F99" i="2"/>
  <c r="G99" i="2" s="1"/>
  <c r="J99" i="2" s="1"/>
  <c r="E98" i="2"/>
  <c r="F98" i="2"/>
  <c r="G98" i="2" s="1"/>
  <c r="K98" i="2" s="1"/>
  <c r="E101" i="2"/>
  <c r="F101" i="2" s="1"/>
  <c r="G101" i="2" s="1"/>
  <c r="K101" i="2" s="1"/>
  <c r="E104" i="2"/>
  <c r="F104" i="2"/>
  <c r="G104" i="2" s="1"/>
  <c r="K104" i="2" s="1"/>
  <c r="E91" i="2"/>
  <c r="F91" i="2" s="1"/>
  <c r="G91" i="2" s="1"/>
  <c r="K91" i="2" s="1"/>
  <c r="E94" i="2"/>
  <c r="F94" i="2" s="1"/>
  <c r="G94" i="2" s="1"/>
  <c r="K94" i="2" s="1"/>
  <c r="E87" i="2"/>
  <c r="F87" i="2"/>
  <c r="G87" i="2" s="1"/>
  <c r="I87" i="2" s="1"/>
  <c r="E89" i="2"/>
  <c r="F89" i="2" s="1"/>
  <c r="G89" i="2" s="1"/>
  <c r="I89" i="2" s="1"/>
  <c r="E92" i="2"/>
  <c r="F92" i="2"/>
  <c r="G92" i="2" s="1"/>
  <c r="J92" i="2" s="1"/>
  <c r="E58" i="2"/>
  <c r="F58" i="2"/>
  <c r="G58" i="2" s="1"/>
  <c r="I58" i="2" s="1"/>
  <c r="E63" i="2"/>
  <c r="F63" i="2" s="1"/>
  <c r="G63" i="2" s="1"/>
  <c r="I63" i="2" s="1"/>
  <c r="E65" i="2"/>
  <c r="F65" i="2"/>
  <c r="G65" i="2" s="1"/>
  <c r="I65" i="2" s="1"/>
  <c r="E67" i="2"/>
  <c r="F67" i="2" s="1"/>
  <c r="G67" i="2" s="1"/>
  <c r="I67" i="2" s="1"/>
  <c r="E69" i="2"/>
  <c r="F69" i="2" s="1"/>
  <c r="G69" i="2" s="1"/>
  <c r="I69" i="2" s="1"/>
  <c r="E71" i="2"/>
  <c r="F71" i="2"/>
  <c r="G71" i="2" s="1"/>
  <c r="I71" i="2" s="1"/>
  <c r="E73" i="2"/>
  <c r="F73" i="2" s="1"/>
  <c r="G73" i="2" s="1"/>
  <c r="I73" i="2" s="1"/>
  <c r="E75" i="2"/>
  <c r="F75" i="2"/>
  <c r="G75" i="2" s="1"/>
  <c r="I75" i="2" s="1"/>
  <c r="E77" i="2"/>
  <c r="F77" i="2"/>
  <c r="G77" i="2" s="1"/>
  <c r="I77" i="2" s="1"/>
  <c r="E79" i="2"/>
  <c r="F79" i="2" s="1"/>
  <c r="G79" i="2" s="1"/>
  <c r="I79" i="2" s="1"/>
  <c r="E81" i="2"/>
  <c r="E33" i="3" s="1"/>
  <c r="F81" i="2"/>
  <c r="G81" i="2" s="1"/>
  <c r="I81" i="2" s="1"/>
  <c r="E83" i="2"/>
  <c r="F83" i="2" s="1"/>
  <c r="G83" i="2" s="1"/>
  <c r="I83" i="2" s="1"/>
  <c r="E85" i="2"/>
  <c r="F85" i="2" s="1"/>
  <c r="G85" i="2" s="1"/>
  <c r="I85" i="2" s="1"/>
  <c r="F17" i="2"/>
  <c r="E59" i="3"/>
  <c r="E84" i="3"/>
  <c r="E12" i="3"/>
  <c r="E19" i="3"/>
  <c r="E50" i="3"/>
  <c r="E92" i="3"/>
  <c r="E45" i="3"/>
  <c r="E65" i="3"/>
  <c r="E75" i="3"/>
  <c r="E20" i="3"/>
  <c r="E42" i="3"/>
  <c r="E46" i="3"/>
  <c r="E51" i="3"/>
  <c r="E15" i="3"/>
  <c r="E88" i="3"/>
  <c r="E22" i="3"/>
  <c r="E56" i="3"/>
  <c r="E64" i="3"/>
  <c r="E74" i="3"/>
  <c r="E40" i="3"/>
  <c r="E18" i="3"/>
  <c r="E87" i="3"/>
  <c r="E52" i="3"/>
  <c r="E62" i="3"/>
  <c r="E67" i="3"/>
  <c r="E47" i="3"/>
  <c r="E21" i="3"/>
  <c r="E55" i="3"/>
  <c r="E83" i="3"/>
  <c r="E17" i="3"/>
  <c r="F21" i="2"/>
  <c r="G21" i="2"/>
  <c r="I21" i="2" s="1"/>
  <c r="E11" i="3"/>
  <c r="E77" i="3"/>
  <c r="E26" i="3"/>
  <c r="E37" i="3"/>
  <c r="E41" i="3"/>
  <c r="F37" i="2"/>
  <c r="G37" i="2"/>
  <c r="I37" i="2" s="1"/>
  <c r="E70" i="3"/>
  <c r="E49" i="3"/>
  <c r="E90" i="3"/>
  <c r="E36" i="3"/>
  <c r="E30" i="3"/>
  <c r="E25" i="3"/>
  <c r="F38" i="2"/>
  <c r="G38" i="2"/>
  <c r="I38" i="2" s="1"/>
  <c r="E71" i="3"/>
  <c r="E68" i="3"/>
  <c r="E44" i="3"/>
  <c r="E58" i="3"/>
  <c r="E82" i="3"/>
  <c r="E81" i="3"/>
  <c r="E13" i="3"/>
  <c r="E14" i="3"/>
  <c r="E39" i="3"/>
  <c r="E66" i="3"/>
  <c r="E80" i="3"/>
  <c r="E23" i="3"/>
  <c r="E38" i="3"/>
  <c r="E61" i="3"/>
  <c r="E29" i="3"/>
  <c r="E69" i="3"/>
  <c r="E28" i="3"/>
  <c r="H21" i="1"/>
  <c r="C12" i="1"/>
  <c r="C16" i="1"/>
  <c r="D18" i="1"/>
  <c r="C11" i="1"/>
  <c r="E86" i="3"/>
  <c r="C15" i="1"/>
  <c r="O26" i="1"/>
  <c r="O30" i="1"/>
  <c r="O38" i="1"/>
  <c r="O46" i="1"/>
  <c r="O50" i="1"/>
  <c r="O54" i="1"/>
  <c r="O58" i="1"/>
  <c r="O22" i="1"/>
  <c r="O34" i="1"/>
  <c r="O42" i="1"/>
  <c r="O59" i="1"/>
  <c r="O21" i="1"/>
  <c r="O25" i="1"/>
  <c r="O29" i="1"/>
  <c r="O33" i="1"/>
  <c r="O37" i="1"/>
  <c r="O41" i="1"/>
  <c r="O45" i="1"/>
  <c r="O49" i="1"/>
  <c r="O53" i="1"/>
  <c r="O57" i="1"/>
  <c r="O24" i="1"/>
  <c r="O36" i="1"/>
  <c r="O44" i="1"/>
  <c r="O28" i="1"/>
  <c r="O32" i="1"/>
  <c r="O40" i="1"/>
  <c r="O48" i="1"/>
  <c r="O52" i="1"/>
  <c r="O56" i="1"/>
  <c r="O23" i="1"/>
  <c r="O27" i="1"/>
  <c r="O31" i="1"/>
  <c r="O35" i="1"/>
  <c r="O39" i="1"/>
  <c r="O43" i="1"/>
  <c r="O47" i="1"/>
  <c r="O51" i="1"/>
  <c r="O55" i="1"/>
  <c r="C18" i="1"/>
  <c r="E72" i="3" l="1"/>
  <c r="F56" i="2"/>
  <c r="G56" i="2" s="1"/>
  <c r="F40" i="2"/>
  <c r="G40" i="2" s="1"/>
  <c r="I40" i="2" s="1"/>
  <c r="F43" i="2"/>
  <c r="G43" i="2" s="1"/>
  <c r="I43" i="2" s="1"/>
  <c r="E43" i="3"/>
  <c r="E91" i="3"/>
  <c r="E78" i="3"/>
  <c r="E79" i="3"/>
  <c r="F64" i="2"/>
  <c r="G64" i="2" s="1"/>
  <c r="I64" i="2" s="1"/>
  <c r="E85" i="3"/>
  <c r="E31" i="3"/>
  <c r="E35" i="3"/>
  <c r="F82" i="2"/>
  <c r="G82" i="2" s="1"/>
  <c r="I82" i="2" s="1"/>
  <c r="F102" i="2"/>
  <c r="G102" i="2" s="1"/>
  <c r="J102" i="2" s="1"/>
  <c r="C11" i="2"/>
  <c r="C12" i="2"/>
  <c r="C16" i="2" l="1"/>
  <c r="D18" i="2" s="1"/>
  <c r="O94" i="2"/>
  <c r="O72" i="2"/>
  <c r="O90" i="2"/>
  <c r="O63" i="2"/>
  <c r="O87" i="2"/>
  <c r="O45" i="2"/>
  <c r="O41" i="2"/>
  <c r="O67" i="2"/>
  <c r="O39" i="2"/>
  <c r="O55" i="2"/>
  <c r="O36" i="2"/>
  <c r="O33" i="2"/>
  <c r="O49" i="2"/>
  <c r="O38" i="2"/>
  <c r="C15" i="2"/>
  <c r="F18" i="2" s="1"/>
  <c r="F19" i="2" s="1"/>
  <c r="O86" i="2"/>
  <c r="O22" i="2"/>
  <c r="O82" i="2"/>
  <c r="O96" i="2"/>
  <c r="O27" i="2"/>
  <c r="O80" i="2"/>
  <c r="O64" i="2"/>
  <c r="O103" i="2"/>
  <c r="O47" i="2"/>
  <c r="O102" i="2"/>
  <c r="O35" i="2"/>
  <c r="O26" i="2"/>
  <c r="O69" i="2"/>
  <c r="O30" i="2"/>
  <c r="O83" i="2"/>
  <c r="O21" i="2"/>
  <c r="O60" i="2"/>
  <c r="O32" i="2"/>
  <c r="O46" i="2"/>
  <c r="O59" i="2"/>
  <c r="O99" i="2"/>
  <c r="O68" i="2"/>
  <c r="O76" i="2"/>
  <c r="O93" i="2"/>
  <c r="O89" i="2"/>
  <c r="O66" i="2"/>
  <c r="O84" i="2"/>
  <c r="O101" i="2"/>
  <c r="O23" i="2"/>
  <c r="O105" i="2"/>
  <c r="O100" i="2"/>
  <c r="O71" i="2"/>
  <c r="O61" i="2"/>
  <c r="O88" i="2"/>
  <c r="O24" i="2"/>
  <c r="O54" i="2"/>
  <c r="O43" i="2"/>
  <c r="O104" i="2"/>
  <c r="O77" i="2"/>
  <c r="O106" i="2"/>
  <c r="O97" i="2"/>
  <c r="O29" i="2"/>
  <c r="O28" i="2"/>
  <c r="O44" i="2"/>
  <c r="O25" i="2"/>
  <c r="O53" i="2"/>
  <c r="O57" i="2"/>
  <c r="O92" i="2"/>
  <c r="O98" i="2"/>
  <c r="O78" i="2"/>
  <c r="O37" i="2"/>
  <c r="O31" i="2"/>
  <c r="O81" i="2"/>
  <c r="O75" i="2"/>
  <c r="O91" i="2"/>
  <c r="O79" i="2"/>
  <c r="O40" i="2"/>
  <c r="O50" i="2"/>
  <c r="O51" i="2"/>
  <c r="O65" i="2"/>
  <c r="O73" i="2"/>
  <c r="O70" i="2"/>
  <c r="O52" i="2"/>
  <c r="O95" i="2"/>
  <c r="O34" i="2"/>
  <c r="O62" i="2"/>
  <c r="O85" i="2"/>
  <c r="O56" i="2"/>
  <c r="O74" i="2"/>
  <c r="O58" i="2"/>
  <c r="O48" i="2"/>
  <c r="O42" i="2"/>
  <c r="I56" i="2"/>
  <c r="C18" i="2" l="1"/>
</calcChain>
</file>

<file path=xl/sharedStrings.xml><?xml version="1.0" encoding="utf-8"?>
<sst xmlns="http://schemas.openxmlformats.org/spreadsheetml/2006/main" count="1053" uniqueCount="382">
  <si>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</si>
  <si>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</si>
  <si>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</si>
  <si>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</si>
  <si>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</si>
  <si>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</si>
  <si>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</si>
  <si>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</si>
  <si>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</si>
  <si>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</si>
  <si>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</si>
  <si>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</si>
  <si>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</si>
  <si>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</si>
  <si>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</si>
  <si>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</si>
  <si>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</si>
  <si>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</si>
  <si>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</si>
  <si>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</si>
  <si>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</si>
  <si>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</si>
  <si>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</si>
  <si>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</si>
  <si>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</si>
  <si>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</si>
  <si>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</si>
  <si>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</si>
  <si>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</si>
  <si>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</si>
  <si>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Locher K</t>
  </si>
  <si>
    <t>BBSAG Bull.78</t>
  </si>
  <si>
    <t>B</t>
  </si>
  <si>
    <t>BBSAG Bull.81</t>
  </si>
  <si>
    <t>BBSAG Bull.82</t>
  </si>
  <si>
    <t>BBSAG Bull.84</t>
  </si>
  <si>
    <t>BBSAG Bull.85</t>
  </si>
  <si>
    <t>BBSAG Bull.86</t>
  </si>
  <si>
    <t>BBSAG Bull.87</t>
  </si>
  <si>
    <t>BBSAG Bull.88</t>
  </si>
  <si>
    <t>BBSAG Bull.89</t>
  </si>
  <si>
    <t>BBSAG Bull.90</t>
  </si>
  <si>
    <t>BBSAG Bull.91</t>
  </si>
  <si>
    <t>BBSAG Bull.93</t>
  </si>
  <si>
    <t>BBSAG Bull.96</t>
  </si>
  <si>
    <t>BBSAG Bull.98</t>
  </si>
  <si>
    <t>BBSAG Bull.99</t>
  </si>
  <si>
    <t>BBSAG Bull.102</t>
  </si>
  <si>
    <t>BBSAG Bull.104</t>
  </si>
  <si>
    <t>BBSAG Bull.109</t>
  </si>
  <si>
    <t>BBSAG Bull.111</t>
  </si>
  <si>
    <t>Diethelm R</t>
  </si>
  <si>
    <t>BBSAG Bull.114</t>
  </si>
  <si>
    <t>BBSAG Bull.117</t>
  </si>
  <si>
    <t>II</t>
  </si>
  <si>
    <t>BBSAG</t>
  </si>
  <si>
    <t>IBVS 4887</t>
  </si>
  <si>
    <t>IBVS</t>
  </si>
  <si>
    <t>I</t>
  </si>
  <si>
    <t>IBVS 5583</t>
  </si>
  <si>
    <t>E/SD</t>
  </si>
  <si>
    <t>IBVS 5657</t>
  </si>
  <si>
    <t>IBVS 5676</t>
  </si>
  <si>
    <t>DO And / gsc 2790-1296</t>
  </si>
  <si>
    <t># of data points:</t>
  </si>
  <si>
    <t>JD today</t>
  </si>
  <si>
    <t>New Cycle</t>
  </si>
  <si>
    <t>Next ToM</t>
  </si>
  <si>
    <t>Local time</t>
  </si>
  <si>
    <t>My time zone &gt;&gt;&gt;&gt;&gt;</t>
  </si>
  <si>
    <t>(PST=8, PDT=MDT=7, MDT=CST=6, etc.)</t>
  </si>
  <si>
    <t>IBVS 5741</t>
  </si>
  <si>
    <t>Found by ToMcat</t>
  </si>
  <si>
    <t>Start of linear fit &gt;&gt;&gt;&gt;&gt;&gt;&gt;&gt;&gt;&gt;&gt;&gt;&gt;&gt;&gt;&gt;&gt;&gt;&gt;&gt;&gt;</t>
  </si>
  <si>
    <t>IBVS 5871</t>
  </si>
  <si>
    <t>OEJV 0074</t>
  </si>
  <si>
    <t>CCD</t>
  </si>
  <si>
    <t>IBVS 6010</t>
  </si>
  <si>
    <t>IBVS 6011</t>
  </si>
  <si>
    <t>IBVS 6118</t>
  </si>
  <si>
    <t>BAD period -- see page A</t>
  </si>
  <si>
    <t>Minima from the Lichtenknecker Database of the BAV</t>
  </si>
  <si>
    <t>C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</si>
  <si>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</si>
  <si>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</si>
  <si>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</si>
  <si>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</si>
  <si>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</si>
  <si>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</si>
  <si>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</si>
  <si>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</si>
  <si>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2436053.53 </t>
  </si>
  <si>
    <t> 03.08.1957 00:43 </t>
  </si>
  <si>
    <t> -0.02 </t>
  </si>
  <si>
    <t>P </t>
  </si>
  <si>
    <t> W.Zessewitsch </t>
  </si>
  <si>
    <t> GCVS 1985 </t>
  </si>
  <si>
    <t>2436459.516 </t>
  </si>
  <si>
    <t> 13.09.1958 00:23 </t>
  </si>
  <si>
    <t> 0.001 </t>
  </si>
  <si>
    <t> K.Häussler </t>
  </si>
  <si>
    <t> MVS 11.107 </t>
  </si>
  <si>
    <t>2436484.470 </t>
  </si>
  <si>
    <t> 07.10.1958 23:16 </t>
  </si>
  <si>
    <t> 0.004 </t>
  </si>
  <si>
    <t>2436815.526 </t>
  </si>
  <si>
    <t> 04.09.1959 00:37 </t>
  </si>
  <si>
    <t> -0.048 </t>
  </si>
  <si>
    <t>2436876.315 </t>
  </si>
  <si>
    <t> 03.11.1959 19:33 </t>
  </si>
  <si>
    <t> 0.050 </t>
  </si>
  <si>
    <t>2437642.358 </t>
  </si>
  <si>
    <t> 08.12.1961 20:35 </t>
  </si>
  <si>
    <t> 0.027 </t>
  </si>
  <si>
    <t>2437669.288 </t>
  </si>
  <si>
    <t> 04.01.1962 18:54 </t>
  </si>
  <si>
    <t> -0.017 </t>
  </si>
  <si>
    <t>2437692.262 </t>
  </si>
  <si>
    <t> 27.01.1962 18:17 </t>
  </si>
  <si>
    <t> 0.029 </t>
  </si>
  <si>
    <t>2437696.260 </t>
  </si>
  <si>
    <t> 31.01.1962 18:14 </t>
  </si>
  <si>
    <t> -0.019 </t>
  </si>
  <si>
    <t>2437940.422 </t>
  </si>
  <si>
    <t> 02.10.1962 22:07 </t>
  </si>
  <si>
    <t>2437944.425 </t>
  </si>
  <si>
    <t> 06.10.1962 22:12 </t>
  </si>
  <si>
    <t> -0.016 </t>
  </si>
  <si>
    <t>2438042.236 </t>
  </si>
  <si>
    <t> 12.01.1963 17:39 </t>
  </si>
  <si>
    <t> 0.013 </t>
  </si>
  <si>
    <t>2438300.470 </t>
  </si>
  <si>
    <t> 27.09.1963 23:16 </t>
  </si>
  <si>
    <t> -0.030 </t>
  </si>
  <si>
    <t>2438323.417 </t>
  </si>
  <si>
    <t> 20.10.1963 22:00 </t>
  </si>
  <si>
    <t> -0.011 </t>
  </si>
  <si>
    <t>2438398.257 </t>
  </si>
  <si>
    <t> 03.01.1964 18:10 </t>
  </si>
  <si>
    <t> -0.024 </t>
  </si>
  <si>
    <t>2438998.484 </t>
  </si>
  <si>
    <t> 25.08.1965 23:36 </t>
  </si>
  <si>
    <t> 0.028 </t>
  </si>
  <si>
    <t>2439023.472 </t>
  </si>
  <si>
    <t> 19.09.1965 23:19 </t>
  </si>
  <si>
    <t> 0.065 </t>
  </si>
  <si>
    <t>2439025.446 </t>
  </si>
  <si>
    <t> 21.09.1965 22:42 </t>
  </si>
  <si>
    <t> 0.016 </t>
  </si>
  <si>
    <t>2439027.469 </t>
  </si>
  <si>
    <t> 23.09.1965 23:15 </t>
  </si>
  <si>
    <t>2439058.474 </t>
  </si>
  <si>
    <t> 24.10.1965 23:22 </t>
  </si>
  <si>
    <t>2439352.500 </t>
  </si>
  <si>
    <t> 15.08.1966 00:00 </t>
  </si>
  <si>
    <t> 0.009 </t>
  </si>
  <si>
    <t>2439441.501 </t>
  </si>
  <si>
    <t> 12.11.1966 00:01 </t>
  </si>
  <si>
    <t> -0.005 </t>
  </si>
  <si>
    <t>2439673.506 </t>
  </si>
  <si>
    <t> 02.07.1967 00:08 </t>
  </si>
  <si>
    <t> 0.022 </t>
  </si>
  <si>
    <t>2440837.459 </t>
  </si>
  <si>
    <t> 07.09.1970 23:00 </t>
  </si>
  <si>
    <t> 0.041 </t>
  </si>
  <si>
    <t>2441216.433 </t>
  </si>
  <si>
    <t> 21.09.1971 22:23 </t>
  </si>
  <si>
    <t>2441322.315 </t>
  </si>
  <si>
    <t> 05.01.1972 19:33 </t>
  </si>
  <si>
    <t> 0.037 </t>
  </si>
  <si>
    <t>2441674.245 </t>
  </si>
  <si>
    <t> 22.12.1972 17:52 </t>
  </si>
  <si>
    <t> -0.046 </t>
  </si>
  <si>
    <t>2441984.447 </t>
  </si>
  <si>
    <t> 28.10.1973 22:43 </t>
  </si>
  <si>
    <t>2442036.386 </t>
  </si>
  <si>
    <t> 19.12.1973 21:15 </t>
  </si>
  <si>
    <t> -0.032 </t>
  </si>
  <si>
    <t>2442276.501 </t>
  </si>
  <si>
    <t> 17.08.1974 00:01 </t>
  </si>
  <si>
    <t>2442303.453 </t>
  </si>
  <si>
    <t> 12.09.1974 22:52 </t>
  </si>
  <si>
    <t> -0.009 </t>
  </si>
  <si>
    <t>2442636.562 </t>
  </si>
  <si>
    <t> 12.08.1975 01:29 </t>
  </si>
  <si>
    <t> -0.031 </t>
  </si>
  <si>
    <t>2443078.331 </t>
  </si>
  <si>
    <t> 26.10.1976 19:56 </t>
  </si>
  <si>
    <t> 0.036 </t>
  </si>
  <si>
    <t>2443138.357 </t>
  </si>
  <si>
    <t> 25.12.1976 20:34 </t>
  </si>
  <si>
    <t> 0.045 </t>
  </si>
  <si>
    <t>2444823.528 </t>
  </si>
  <si>
    <t> 07.08.1981 00:40 </t>
  </si>
  <si>
    <t> 0.007 </t>
  </si>
  <si>
    <t>2446355.297 </t>
  </si>
  <si>
    <t> 16.10.1985 19:07 </t>
  </si>
  <si>
    <t> 0.319 </t>
  </si>
  <si>
    <t>V </t>
  </si>
  <si>
    <t> K.Locher </t>
  </si>
  <si>
    <t> BBS 78 </t>
  </si>
  <si>
    <t>2446355.640 </t>
  </si>
  <si>
    <t> 17.10.1985 03:21 </t>
  </si>
  <si>
    <t> -0.013 </t>
  </si>
  <si>
    <t>2446387.373 </t>
  </si>
  <si>
    <t> 17.11.1985 20:57 </t>
  </si>
  <si>
    <t> 0.026 </t>
  </si>
  <si>
    <t>2446431.237 </t>
  </si>
  <si>
    <t> 31.12.1985 17:41 </t>
  </si>
  <si>
    <t> 0.057 </t>
  </si>
  <si>
    <t>2446696.314 </t>
  </si>
  <si>
    <t> 22.09.1986 19:32 </t>
  </si>
  <si>
    <t> 0.113 </t>
  </si>
  <si>
    <t> BBS 81 </t>
  </si>
  <si>
    <t>2446708.382 </t>
  </si>
  <si>
    <t> 04.10.1986 21:10 </t>
  </si>
  <si>
    <t> 0.043 </t>
  </si>
  <si>
    <t>2446821.287 </t>
  </si>
  <si>
    <t> 25.01.1987 18:53 </t>
  </si>
  <si>
    <t> -0.344 </t>
  </si>
  <si>
    <t> BBS 82 </t>
  </si>
  <si>
    <t>2446976.497 </t>
  </si>
  <si>
    <t> 29.06.1987 23:55 </t>
  </si>
  <si>
    <t> -0.235 </t>
  </si>
  <si>
    <t> BBS 84 </t>
  </si>
  <si>
    <t>2447052.315 </t>
  </si>
  <si>
    <t> 13.09.1987 19:33 </t>
  </si>
  <si>
    <t> 0.055 </t>
  </si>
  <si>
    <t> BBS 85 </t>
  </si>
  <si>
    <t>2447053.632 </t>
  </si>
  <si>
    <t> 15.09.1987 03:10 </t>
  </si>
  <si>
    <t> 0.024 </t>
  </si>
  <si>
    <t>2447054.313 </t>
  </si>
  <si>
    <t> 15.09.1987 19:30 </t>
  </si>
  <si>
    <t> 0.030 </t>
  </si>
  <si>
    <t>2447055.654 </t>
  </si>
  <si>
    <t> 17.09.1987 03:41 </t>
  </si>
  <si>
    <t> 0.023 </t>
  </si>
  <si>
    <t>2447056.297 </t>
  </si>
  <si>
    <t> 17.09.1987 19:07 </t>
  </si>
  <si>
    <t>2447057.662 </t>
  </si>
  <si>
    <t> 19.09.1987 03:53 </t>
  </si>
  <si>
    <t>2447059.645 </t>
  </si>
  <si>
    <t> 21.09.1987 03:28 </t>
  </si>
  <si>
    <t> -0.033 </t>
  </si>
  <si>
    <t>2447060.365 </t>
  </si>
  <si>
    <t> 21.09.1987 20:45 </t>
  </si>
  <si>
    <t>2447068.438 </t>
  </si>
  <si>
    <t> 29.09.1987 22:30 </t>
  </si>
  <si>
    <t> -0.006 </t>
  </si>
  <si>
    <t>2447107.601 </t>
  </si>
  <si>
    <t> 08.11.1987 02:25 </t>
  </si>
  <si>
    <t> 0.044 </t>
  </si>
  <si>
    <t> BBS 86 </t>
  </si>
  <si>
    <t>2447108.256 </t>
  </si>
  <si>
    <t> 08.11.1987 18:08 </t>
  </si>
  <si>
    <t> 0.025 </t>
  </si>
  <si>
    <t>2447141.288 </t>
  </si>
  <si>
    <t> 11.12.1987 18:54 </t>
  </si>
  <si>
    <t> 0.014 </t>
  </si>
  <si>
    <t>2447170.303 </t>
  </si>
  <si>
    <t> 09.01.1988 19:16 </t>
  </si>
  <si>
    <t> 0.031 </t>
  </si>
  <si>
    <t> BBS 87 </t>
  </si>
  <si>
    <t>2447331.462 </t>
  </si>
  <si>
    <t> 18.06.1988 23:05 </t>
  </si>
  <si>
    <t> 0.020 </t>
  </si>
  <si>
    <t> BBS 88 </t>
  </si>
  <si>
    <t>2447397.545 </t>
  </si>
  <si>
    <t> 24.08.1988 01:04 </t>
  </si>
  <si>
    <t> BBS 89 </t>
  </si>
  <si>
    <t>2447472.410 </t>
  </si>
  <si>
    <t> 06.11.1988 21:50 </t>
  </si>
  <si>
    <t> BBS 90 </t>
  </si>
  <si>
    <t>2447555.353 </t>
  </si>
  <si>
    <t> 28.01.1989 20:28 </t>
  </si>
  <si>
    <t> BBS 91 </t>
  </si>
  <si>
    <t>2447824.416 </t>
  </si>
  <si>
    <t> 24.10.1989 21:59 </t>
  </si>
  <si>
    <t> BBS 93 </t>
  </si>
  <si>
    <t>2448116.393 </t>
  </si>
  <si>
    <t> 12.08.1990 21:25 </t>
  </si>
  <si>
    <t> 0.003 </t>
  </si>
  <si>
    <t> BBS 96 </t>
  </si>
  <si>
    <t>2448484.585 </t>
  </si>
  <si>
    <t> 16.08.1991 02:02 </t>
  </si>
  <si>
    <t> -0.002 </t>
  </si>
  <si>
    <t> BBS 98 </t>
  </si>
  <si>
    <t>2448532.468 </t>
  </si>
  <si>
    <t> 02.10.1991 23:13 </t>
  </si>
  <si>
    <t> 0.002 </t>
  </si>
  <si>
    <t> BBS 99 </t>
  </si>
  <si>
    <t>2448859.523 </t>
  </si>
  <si>
    <t> 25.08.1992 00:33 </t>
  </si>
  <si>
    <t> -0.004 </t>
  </si>
  <si>
    <t> BBS 102 </t>
  </si>
  <si>
    <t>2449207.503 </t>
  </si>
  <si>
    <t> 08.08.1993 00:04 </t>
  </si>
  <si>
    <t> BBS 104 </t>
  </si>
  <si>
    <t>2449888.581 </t>
  </si>
  <si>
    <t> 20.06.1995 01:56 </t>
  </si>
  <si>
    <t> -0.010 </t>
  </si>
  <si>
    <t> BBS 109 </t>
  </si>
  <si>
    <t>2450034.250 </t>
  </si>
  <si>
    <t> 12.11.1995 18:00 </t>
  </si>
  <si>
    <t> -0.001 </t>
  </si>
  <si>
    <t> BBS 111 </t>
  </si>
  <si>
    <t>2450390.304 </t>
  </si>
  <si>
    <t> 02.11.1996 19:17 </t>
  </si>
  <si>
    <t>E </t>
  </si>
  <si>
    <t>?</t>
  </si>
  <si>
    <t> R.Diethelm </t>
  </si>
  <si>
    <t> BBS 114 </t>
  </si>
  <si>
    <t>2450773.3462 </t>
  </si>
  <si>
    <t> 20.11.1997 20:18 </t>
  </si>
  <si>
    <t> 0.0039 </t>
  </si>
  <si>
    <t> J.Safar </t>
  </si>
  <si>
    <t>IBVS 4887 </t>
  </si>
  <si>
    <t>2450831.3412 </t>
  </si>
  <si>
    <t> 17.01.1998 20:11 </t>
  </si>
  <si>
    <t> 0.0045 </t>
  </si>
  <si>
    <t> BBS 117 </t>
  </si>
  <si>
    <t>2452229.265 </t>
  </si>
  <si>
    <t> 15.11.2001 18:21 </t>
  </si>
  <si>
    <t> -0.007 </t>
  </si>
  <si>
    <t> BBS 127 </t>
  </si>
  <si>
    <t>2452858.44888 </t>
  </si>
  <si>
    <t> 06.08.2003 22:46 </t>
  </si>
  <si>
    <t> 0.00553 </t>
  </si>
  <si>
    <t>C </t>
  </si>
  <si>
    <t>o</t>
  </si>
  <si>
    <t> K.Koss </t>
  </si>
  <si>
    <t>OEJV 0074 </t>
  </si>
  <si>
    <t>2452860.48445 </t>
  </si>
  <si>
    <t> 08.08.2003 23:37 </t>
  </si>
  <si>
    <t> 0.01803 </t>
  </si>
  <si>
    <t>2452897.5608 </t>
  </si>
  <si>
    <t> 15.09.2003 01:27 </t>
  </si>
  <si>
    <t> 0.0049 </t>
  </si>
  <si>
    <t> L.Kotková &amp; M.Wolf </t>
  </si>
  <si>
    <t>IBVS 5676 </t>
  </si>
  <si>
    <t>2452901.6090 </t>
  </si>
  <si>
    <t> 19.09.2003 02:36 </t>
  </si>
  <si>
    <t> 0.0070 </t>
  </si>
  <si>
    <t> M.Zejda </t>
  </si>
  <si>
    <t>IBVS 5583 </t>
  </si>
  <si>
    <t>2452985.2269 </t>
  </si>
  <si>
    <t> 11.12.2003 17:26 </t>
  </si>
  <si>
    <t> 0.0051 </t>
  </si>
  <si>
    <t>2453411.413 </t>
  </si>
  <si>
    <t> 09.02.2005 21:54 </t>
  </si>
  <si>
    <t> -0.000 </t>
  </si>
  <si>
    <t> U.Schmidt </t>
  </si>
  <si>
    <t>BAVM 173 </t>
  </si>
  <si>
    <t>2453674.4210 </t>
  </si>
  <si>
    <t> 30.10.2005 22:06 </t>
  </si>
  <si>
    <t> 0.0099 </t>
  </si>
  <si>
    <t> M.Zejda et al. </t>
  </si>
  <si>
    <t>IBVS 5741 </t>
  </si>
  <si>
    <t>2454777.6750 </t>
  </si>
  <si>
    <t> 07.11.2008 04:12 </t>
  </si>
  <si>
    <t> 0.0216 </t>
  </si>
  <si>
    <t>IBVS 5871 </t>
  </si>
  <si>
    <t>2455430.4495 </t>
  </si>
  <si>
    <t> 21.08.2010 22:47 </t>
  </si>
  <si>
    <t> 0.0219 </t>
  </si>
  <si>
    <t> W.Moschner &amp; P.Frank </t>
  </si>
  <si>
    <t>BAVM 234 </t>
  </si>
  <si>
    <t>2455480.3515 </t>
  </si>
  <si>
    <t> 10.10.2010 20:26 </t>
  </si>
  <si>
    <t> 0.0217 </t>
  </si>
  <si>
    <t>BAVM 220 </t>
  </si>
  <si>
    <t>2455845.8552 </t>
  </si>
  <si>
    <t> 11.10.2011 08:31 </t>
  </si>
  <si>
    <t> 0.0258 </t>
  </si>
  <si>
    <t>IBVS 6011 </t>
  </si>
  <si>
    <t>s5</t>
  </si>
  <si>
    <t>s6</t>
  </si>
  <si>
    <t>s7</t>
  </si>
  <si>
    <t>OEJV 0211</t>
  </si>
  <si>
    <t>Add cycle</t>
  </si>
  <si>
    <t>Old Cycle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</si>
</sst>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3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name val="Arial Unicode MS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sz val="10"/>
      <color indexed="8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17"/>
      <name val="Arial"/>
    </font>
    <font>
      <b/>
      <sz val="12"/>
      <color indexed="8"/>
      <name val="Arial"/>
      <family val="2"/>
    </font>
    <font>
      <u/>
      <sz val="10"/>
      <color indexed="12"/>
      <name val="Arial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6" fillId="0" borderId="2" applyNumberFormat="0" applyFont="0" applyFill="0" applyAlignment="0" applyProtection="0"/>
  </cellStyleXfs>
  <cellXfs count="7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7" fillId="0" borderId="0" xfId="0" applyFont="1" applyAlignment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5" fillId="0" borderId="1" xfId="0" applyFont="1" applyBorder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13" fillId="0" borderId="0" xfId="0" applyFont="1" applyAlignment="1"/>
    <xf numFmtId="0" fontId="13" fillId="0" borderId="0" xfId="0" applyFont="1" applyAlignment="1">
      <alignment vertical="center"/>
    </xf>
    <xf numFmtId="0" fontId="11" fillId="0" borderId="0" xfId="0" applyFont="1" applyAlignment="1"/>
    <xf numFmtId="22" fontId="10" fillId="0" borderId="0" xfId="0" applyNumberFormat="1" applyFont="1" applyAlignment="1"/>
    <xf numFmtId="0" fontId="10" fillId="0" borderId="0" xfId="0" applyFont="1" applyAlignment="1">
      <alignment horizontal="right"/>
    </xf>
    <xf numFmtId="0" fontId="14" fillId="0" borderId="0" xfId="0" applyFont="1" applyAlignment="1"/>
    <xf numFmtId="0" fontId="15" fillId="0" borderId="0" xfId="0" applyFont="1" applyAlignment="1"/>
    <xf numFmtId="0" fontId="5" fillId="0" borderId="0" xfId="0" applyFont="1">
      <alignment vertical="top"/>
    </xf>
    <xf numFmtId="0" fontId="16" fillId="0" borderId="0" xfId="0" applyFont="1" applyAlignment="1"/>
    <xf numFmtId="0" fontId="17" fillId="0" borderId="0" xfId="0" applyFont="1" applyAlignment="1"/>
    <xf numFmtId="0" fontId="17" fillId="0" borderId="0" xfId="0" applyFont="1" applyAlignment="1">
      <alignment horizontal="left"/>
    </xf>
    <xf numFmtId="14" fontId="17" fillId="0" borderId="0" xfId="0" applyNumberFormat="1" applyFont="1" applyAlignment="1"/>
    <xf numFmtId="0" fontId="17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vertical="center"/>
    </xf>
    <xf numFmtId="0" fontId="14" fillId="0" borderId="0" xfId="0" applyFont="1">
      <alignment vertical="top"/>
    </xf>
    <xf numFmtId="0" fontId="0" fillId="0" borderId="0" xfId="0">
      <alignment vertical="top"/>
    </xf>
    <xf numFmtId="0" fontId="15" fillId="0" borderId="0" xfId="0" applyFont="1">
      <alignment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4" fillId="0" borderId="0" xfId="0" applyFont="1">
      <alignment vertical="top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22" fontId="10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18" fillId="0" borderId="0" xfId="0" applyFont="1">
      <alignment vertical="top"/>
    </xf>
    <xf numFmtId="0" fontId="1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left" wrapText="1"/>
    </xf>
    <xf numFmtId="0" fontId="20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1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21" fillId="2" borderId="12" xfId="7" applyFill="1" applyBorder="1" applyAlignment="1" applyProtection="1">
      <alignment horizontal="right" vertical="top" wrapText="1"/>
    </xf>
    <xf numFmtId="0" fontId="22" fillId="0" borderId="0" xfId="8" applyFont="1"/>
    <xf numFmtId="0" fontId="22" fillId="0" borderId="0" xfId="8" applyFont="1" applyAlignment="1">
      <alignment horizontal="center"/>
    </xf>
    <xf numFmtId="0" fontId="22" fillId="0" borderId="0" xfId="8" applyFont="1" applyAlignment="1">
      <alignment horizontal="left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 xr:uid="{00000000-0005-0000-0000-000008000000}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DO And - O-C Diagr.</a:t>
            </a:r>
          </a:p>
        </c:rich>
      </c:tx>
      <c:layout>
        <c:manualLayout>
          <c:xMode val="edge"/>
          <c:yMode val="edge"/>
          <c:x val="0.3597126078664627"/>
          <c:y val="3.48101265822784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676394830186"/>
          <c:y val="0.15189896889056456"/>
          <c:w val="0.789569038726182"/>
          <c:h val="0.6170895611179185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602</c:v>
                </c:pt>
                <c:pt idx="3">
                  <c:v>639</c:v>
                </c:pt>
                <c:pt idx="4">
                  <c:v>1130</c:v>
                </c:pt>
                <c:pt idx="5">
                  <c:v>1220</c:v>
                </c:pt>
                <c:pt idx="6">
                  <c:v>2356</c:v>
                </c:pt>
                <c:pt idx="7">
                  <c:v>2396</c:v>
                </c:pt>
                <c:pt idx="8">
                  <c:v>2430</c:v>
                </c:pt>
                <c:pt idx="9">
                  <c:v>2436</c:v>
                </c:pt>
                <c:pt idx="10">
                  <c:v>2798</c:v>
                </c:pt>
                <c:pt idx="11">
                  <c:v>2804</c:v>
                </c:pt>
                <c:pt idx="12">
                  <c:v>2949</c:v>
                </c:pt>
                <c:pt idx="13">
                  <c:v>3332</c:v>
                </c:pt>
                <c:pt idx="14">
                  <c:v>3366</c:v>
                </c:pt>
                <c:pt idx="15">
                  <c:v>3477</c:v>
                </c:pt>
                <c:pt idx="16">
                  <c:v>4367</c:v>
                </c:pt>
                <c:pt idx="17">
                  <c:v>4404</c:v>
                </c:pt>
                <c:pt idx="18">
                  <c:v>4407</c:v>
                </c:pt>
                <c:pt idx="19">
                  <c:v>4410</c:v>
                </c:pt>
                <c:pt idx="20">
                  <c:v>4456</c:v>
                </c:pt>
                <c:pt idx="21">
                  <c:v>4892</c:v>
                </c:pt>
                <c:pt idx="22">
                  <c:v>5024</c:v>
                </c:pt>
                <c:pt idx="23">
                  <c:v>5368</c:v>
                </c:pt>
                <c:pt idx="24">
                  <c:v>7094</c:v>
                </c:pt>
                <c:pt idx="25">
                  <c:v>7656</c:v>
                </c:pt>
                <c:pt idx="26">
                  <c:v>7813</c:v>
                </c:pt>
                <c:pt idx="27">
                  <c:v>8335</c:v>
                </c:pt>
                <c:pt idx="28">
                  <c:v>8795</c:v>
                </c:pt>
                <c:pt idx="29">
                  <c:v>8872</c:v>
                </c:pt>
                <c:pt idx="30">
                  <c:v>9228</c:v>
                </c:pt>
                <c:pt idx="31">
                  <c:v>9268</c:v>
                </c:pt>
                <c:pt idx="32">
                  <c:v>9762</c:v>
                </c:pt>
                <c:pt idx="33">
                  <c:v>10417</c:v>
                </c:pt>
                <c:pt idx="34">
                  <c:v>10506</c:v>
                </c:pt>
                <c:pt idx="35">
                  <c:v>13005</c:v>
                </c:pt>
                <c:pt idx="36">
                  <c:v>15276.5</c:v>
                </c:pt>
                <c:pt idx="37">
                  <c:v>15277</c:v>
                </c:pt>
                <c:pt idx="38">
                  <c:v>15324</c:v>
                </c:pt>
                <c:pt idx="39">
                  <c:v>15389</c:v>
                </c:pt>
                <c:pt idx="40">
                  <c:v>15782</c:v>
                </c:pt>
                <c:pt idx="41">
                  <c:v>15800</c:v>
                </c:pt>
                <c:pt idx="42">
                  <c:v>15967.5</c:v>
                </c:pt>
                <c:pt idx="43">
                  <c:v>16197.5</c:v>
                </c:pt>
                <c:pt idx="44">
                  <c:v>16310</c:v>
                </c:pt>
                <c:pt idx="45">
                  <c:v>16312</c:v>
                </c:pt>
                <c:pt idx="46">
                  <c:v>16313</c:v>
                </c:pt>
                <c:pt idx="47">
                  <c:v>16315</c:v>
                </c:pt>
                <c:pt idx="48">
                  <c:v>16316</c:v>
                </c:pt>
                <c:pt idx="49">
                  <c:v>16318</c:v>
                </c:pt>
                <c:pt idx="50">
                  <c:v>16321</c:v>
                </c:pt>
                <c:pt idx="51">
                  <c:v>16322</c:v>
                </c:pt>
                <c:pt idx="52">
                  <c:v>16334</c:v>
                </c:pt>
                <c:pt idx="53">
                  <c:v>16392</c:v>
                </c:pt>
                <c:pt idx="54">
                  <c:v>16393</c:v>
                </c:pt>
                <c:pt idx="55">
                  <c:v>16442</c:v>
                </c:pt>
                <c:pt idx="56">
                  <c:v>16485</c:v>
                </c:pt>
                <c:pt idx="57">
                  <c:v>16724</c:v>
                </c:pt>
                <c:pt idx="58">
                  <c:v>16822</c:v>
                </c:pt>
                <c:pt idx="59">
                  <c:v>16933</c:v>
                </c:pt>
                <c:pt idx="60">
                  <c:v>17056</c:v>
                </c:pt>
                <c:pt idx="61">
                  <c:v>17455</c:v>
                </c:pt>
                <c:pt idx="62">
                  <c:v>17888</c:v>
                </c:pt>
                <c:pt idx="63">
                  <c:v>18434</c:v>
                </c:pt>
                <c:pt idx="64">
                  <c:v>18505</c:v>
                </c:pt>
                <c:pt idx="65">
                  <c:v>18990</c:v>
                </c:pt>
                <c:pt idx="66">
                  <c:v>19506</c:v>
                </c:pt>
                <c:pt idx="67">
                  <c:v>20516</c:v>
                </c:pt>
                <c:pt idx="68">
                  <c:v>20732</c:v>
                </c:pt>
                <c:pt idx="69">
                  <c:v>21260</c:v>
                </c:pt>
                <c:pt idx="70">
                  <c:v>21828</c:v>
                </c:pt>
                <c:pt idx="71">
                  <c:v>21914</c:v>
                </c:pt>
                <c:pt idx="72">
                  <c:v>23987</c:v>
                </c:pt>
                <c:pt idx="73">
                  <c:v>24920</c:v>
                </c:pt>
                <c:pt idx="74">
                  <c:v>24923</c:v>
                </c:pt>
                <c:pt idx="75">
                  <c:v>24978</c:v>
                </c:pt>
                <c:pt idx="76">
                  <c:v>24984</c:v>
                </c:pt>
                <c:pt idx="77">
                  <c:v>25108</c:v>
                </c:pt>
                <c:pt idx="78">
                  <c:v>25740</c:v>
                </c:pt>
                <c:pt idx="79">
                  <c:v>26130</c:v>
                </c:pt>
                <c:pt idx="80">
                  <c:v>27766</c:v>
                </c:pt>
                <c:pt idx="81">
                  <c:v>28734</c:v>
                </c:pt>
                <c:pt idx="82">
                  <c:v>28808</c:v>
                </c:pt>
                <c:pt idx="83">
                  <c:v>29350</c:v>
                </c:pt>
                <c:pt idx="84">
                  <c:v>32517</c:v>
                </c:pt>
                <c:pt idx="85">
                  <c:v>32517</c:v>
                </c:pt>
              </c:numCache>
            </c:numRef>
          </c:xVal>
          <c:yVal>
            <c:numRef>
              <c:f>Active!$H$21:$H$987</c:f>
              <c:numCache>
                <c:formatCode>General</c:formatCode>
                <c:ptCount val="967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7E-4F77-9E1B-37C0A343AD9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63">
                    <c:v>8.0000000000000002E-3</c:v>
                  </c:pt>
                  <c:pt idx="64">
                    <c:v>7.0000000000000001E-3</c:v>
                  </c:pt>
                  <c:pt idx="65">
                    <c:v>0.01</c:v>
                  </c:pt>
                  <c:pt idx="66">
                    <c:v>4.0000000000000001E-3</c:v>
                  </c:pt>
                  <c:pt idx="67">
                    <c:v>3.0000000000000001E-3</c:v>
                  </c:pt>
                  <c:pt idx="68">
                    <c:v>3.0000000000000001E-3</c:v>
                  </c:pt>
                  <c:pt idx="69">
                    <c:v>2E-3</c:v>
                  </c:pt>
                  <c:pt idx="70">
                    <c:v>1.4E-3</c:v>
                  </c:pt>
                  <c:pt idx="71">
                    <c:v>1.1999999999999999E-3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1E-4</c:v>
                  </c:pt>
                  <c:pt idx="76">
                    <c:v>3.2000000000000002E-3</c:v>
                  </c:pt>
                  <c:pt idx="77">
                    <c:v>1E-4</c:v>
                  </c:pt>
                  <c:pt idx="78">
                    <c:v>2E-3</c:v>
                  </c:pt>
                  <c:pt idx="79">
                    <c:v>4.0000000000000002E-4</c:v>
                  </c:pt>
                  <c:pt idx="80">
                    <c:v>2.9999999999999997E-4</c:v>
                  </c:pt>
                  <c:pt idx="81">
                    <c:v>2.9999999999999997E-4</c:v>
                  </c:pt>
                  <c:pt idx="82">
                    <c:v>1E-4</c:v>
                  </c:pt>
                  <c:pt idx="83">
                    <c:v>5.9999999999999995E-4</c:v>
                  </c:pt>
                  <c:pt idx="84">
                    <c:v>2.9999999999999997E-4</c:v>
                  </c:pt>
                  <c:pt idx="85">
                    <c:v>2.9999999999999997E-4</c:v>
                  </c:pt>
                </c:numCache>
              </c:numRef>
            </c:plus>
            <c:min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63">
                    <c:v>8.0000000000000002E-3</c:v>
                  </c:pt>
                  <c:pt idx="64">
                    <c:v>7.0000000000000001E-3</c:v>
                  </c:pt>
                  <c:pt idx="65">
                    <c:v>0.01</c:v>
                  </c:pt>
                  <c:pt idx="66">
                    <c:v>4.0000000000000001E-3</c:v>
                  </c:pt>
                  <c:pt idx="67">
                    <c:v>3.0000000000000001E-3</c:v>
                  </c:pt>
                  <c:pt idx="68">
                    <c:v>3.0000000000000001E-3</c:v>
                  </c:pt>
                  <c:pt idx="69">
                    <c:v>2E-3</c:v>
                  </c:pt>
                  <c:pt idx="70">
                    <c:v>1.4E-3</c:v>
                  </c:pt>
                  <c:pt idx="71">
                    <c:v>1.1999999999999999E-3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1E-4</c:v>
                  </c:pt>
                  <c:pt idx="76">
                    <c:v>3.2000000000000002E-3</c:v>
                  </c:pt>
                  <c:pt idx="77">
                    <c:v>1E-4</c:v>
                  </c:pt>
                  <c:pt idx="78">
                    <c:v>2E-3</c:v>
                  </c:pt>
                  <c:pt idx="79">
                    <c:v>4.0000000000000002E-4</c:v>
                  </c:pt>
                  <c:pt idx="80">
                    <c:v>2.9999999999999997E-4</c:v>
                  </c:pt>
                  <c:pt idx="81">
                    <c:v>2.9999999999999997E-4</c:v>
                  </c:pt>
                  <c:pt idx="82">
                    <c:v>1E-4</c:v>
                  </c:pt>
                  <c:pt idx="83">
                    <c:v>5.9999999999999995E-4</c:v>
                  </c:pt>
                  <c:pt idx="84">
                    <c:v>2.9999999999999997E-4</c:v>
                  </c:pt>
                  <c:pt idx="8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602</c:v>
                </c:pt>
                <c:pt idx="3">
                  <c:v>639</c:v>
                </c:pt>
                <c:pt idx="4">
                  <c:v>1130</c:v>
                </c:pt>
                <c:pt idx="5">
                  <c:v>1220</c:v>
                </c:pt>
                <c:pt idx="6">
                  <c:v>2356</c:v>
                </c:pt>
                <c:pt idx="7">
                  <c:v>2396</c:v>
                </c:pt>
                <c:pt idx="8">
                  <c:v>2430</c:v>
                </c:pt>
                <c:pt idx="9">
                  <c:v>2436</c:v>
                </c:pt>
                <c:pt idx="10">
                  <c:v>2798</c:v>
                </c:pt>
                <c:pt idx="11">
                  <c:v>2804</c:v>
                </c:pt>
                <c:pt idx="12">
                  <c:v>2949</c:v>
                </c:pt>
                <c:pt idx="13">
                  <c:v>3332</c:v>
                </c:pt>
                <c:pt idx="14">
                  <c:v>3366</c:v>
                </c:pt>
                <c:pt idx="15">
                  <c:v>3477</c:v>
                </c:pt>
                <c:pt idx="16">
                  <c:v>4367</c:v>
                </c:pt>
                <c:pt idx="17">
                  <c:v>4404</c:v>
                </c:pt>
                <c:pt idx="18">
                  <c:v>4407</c:v>
                </c:pt>
                <c:pt idx="19">
                  <c:v>4410</c:v>
                </c:pt>
                <c:pt idx="20">
                  <c:v>4456</c:v>
                </c:pt>
                <c:pt idx="21">
                  <c:v>4892</c:v>
                </c:pt>
                <c:pt idx="22">
                  <c:v>5024</c:v>
                </c:pt>
                <c:pt idx="23">
                  <c:v>5368</c:v>
                </c:pt>
                <c:pt idx="24">
                  <c:v>7094</c:v>
                </c:pt>
                <c:pt idx="25">
                  <c:v>7656</c:v>
                </c:pt>
                <c:pt idx="26">
                  <c:v>7813</c:v>
                </c:pt>
                <c:pt idx="27">
                  <c:v>8335</c:v>
                </c:pt>
                <c:pt idx="28">
                  <c:v>8795</c:v>
                </c:pt>
                <c:pt idx="29">
                  <c:v>8872</c:v>
                </c:pt>
                <c:pt idx="30">
                  <c:v>9228</c:v>
                </c:pt>
                <c:pt idx="31">
                  <c:v>9268</c:v>
                </c:pt>
                <c:pt idx="32">
                  <c:v>9762</c:v>
                </c:pt>
                <c:pt idx="33">
                  <c:v>10417</c:v>
                </c:pt>
                <c:pt idx="34">
                  <c:v>10506</c:v>
                </c:pt>
                <c:pt idx="35">
                  <c:v>13005</c:v>
                </c:pt>
                <c:pt idx="36">
                  <c:v>15276.5</c:v>
                </c:pt>
                <c:pt idx="37">
                  <c:v>15277</c:v>
                </c:pt>
                <c:pt idx="38">
                  <c:v>15324</c:v>
                </c:pt>
                <c:pt idx="39">
                  <c:v>15389</c:v>
                </c:pt>
                <c:pt idx="40">
                  <c:v>15782</c:v>
                </c:pt>
                <c:pt idx="41">
                  <c:v>15800</c:v>
                </c:pt>
                <c:pt idx="42">
                  <c:v>15967.5</c:v>
                </c:pt>
                <c:pt idx="43">
                  <c:v>16197.5</c:v>
                </c:pt>
                <c:pt idx="44">
                  <c:v>16310</c:v>
                </c:pt>
                <c:pt idx="45">
                  <c:v>16312</c:v>
                </c:pt>
                <c:pt idx="46">
                  <c:v>16313</c:v>
                </c:pt>
                <c:pt idx="47">
                  <c:v>16315</c:v>
                </c:pt>
                <c:pt idx="48">
                  <c:v>16316</c:v>
                </c:pt>
                <c:pt idx="49">
                  <c:v>16318</c:v>
                </c:pt>
                <c:pt idx="50">
                  <c:v>16321</c:v>
                </c:pt>
                <c:pt idx="51">
                  <c:v>16322</c:v>
                </c:pt>
                <c:pt idx="52">
                  <c:v>16334</c:v>
                </c:pt>
                <c:pt idx="53">
                  <c:v>16392</c:v>
                </c:pt>
                <c:pt idx="54">
                  <c:v>16393</c:v>
                </c:pt>
                <c:pt idx="55">
                  <c:v>16442</c:v>
                </c:pt>
                <c:pt idx="56">
                  <c:v>16485</c:v>
                </c:pt>
                <c:pt idx="57">
                  <c:v>16724</c:v>
                </c:pt>
                <c:pt idx="58">
                  <c:v>16822</c:v>
                </c:pt>
                <c:pt idx="59">
                  <c:v>16933</c:v>
                </c:pt>
                <c:pt idx="60">
                  <c:v>17056</c:v>
                </c:pt>
                <c:pt idx="61">
                  <c:v>17455</c:v>
                </c:pt>
                <c:pt idx="62">
                  <c:v>17888</c:v>
                </c:pt>
                <c:pt idx="63">
                  <c:v>18434</c:v>
                </c:pt>
                <c:pt idx="64">
                  <c:v>18505</c:v>
                </c:pt>
                <c:pt idx="65">
                  <c:v>18990</c:v>
                </c:pt>
                <c:pt idx="66">
                  <c:v>19506</c:v>
                </c:pt>
                <c:pt idx="67">
                  <c:v>20516</c:v>
                </c:pt>
                <c:pt idx="68">
                  <c:v>20732</c:v>
                </c:pt>
                <c:pt idx="69">
                  <c:v>21260</c:v>
                </c:pt>
                <c:pt idx="70">
                  <c:v>21828</c:v>
                </c:pt>
                <c:pt idx="71">
                  <c:v>21914</c:v>
                </c:pt>
                <c:pt idx="72">
                  <c:v>23987</c:v>
                </c:pt>
                <c:pt idx="73">
                  <c:v>24920</c:v>
                </c:pt>
                <c:pt idx="74">
                  <c:v>24923</c:v>
                </c:pt>
                <c:pt idx="75">
                  <c:v>24978</c:v>
                </c:pt>
                <c:pt idx="76">
                  <c:v>24984</c:v>
                </c:pt>
                <c:pt idx="77">
                  <c:v>25108</c:v>
                </c:pt>
                <c:pt idx="78">
                  <c:v>25740</c:v>
                </c:pt>
                <c:pt idx="79">
                  <c:v>26130</c:v>
                </c:pt>
                <c:pt idx="80">
                  <c:v>27766</c:v>
                </c:pt>
                <c:pt idx="81">
                  <c:v>28734</c:v>
                </c:pt>
                <c:pt idx="82">
                  <c:v>28808</c:v>
                </c:pt>
                <c:pt idx="83">
                  <c:v>29350</c:v>
                </c:pt>
                <c:pt idx="84">
                  <c:v>32517</c:v>
                </c:pt>
                <c:pt idx="85">
                  <c:v>32517</c:v>
                </c:pt>
              </c:numCache>
            </c:numRef>
          </c:xVal>
          <c:yVal>
            <c:numRef>
              <c:f>Active!$I$21:$I$987</c:f>
              <c:numCache>
                <c:formatCode>General</c:formatCode>
                <c:ptCount val="967"/>
                <c:pt idx="0">
                  <c:v>0</c:v>
                </c:pt>
                <c:pt idx="2">
                  <c:v>2.1280000000842847E-2</c:v>
                </c:pt>
                <c:pt idx="3">
                  <c:v>2.3960000005899929E-2</c:v>
                </c:pt>
                <c:pt idx="4">
                  <c:v>-3.080000000045402E-2</c:v>
                </c:pt>
                <c:pt idx="5">
                  <c:v>6.5800000003946479E-2</c:v>
                </c:pt>
                <c:pt idx="6">
                  <c:v>3.5840000004100148E-2</c:v>
                </c:pt>
                <c:pt idx="7">
                  <c:v>-8.5599999947589822E-3</c:v>
                </c:pt>
                <c:pt idx="8">
                  <c:v>3.7200000006123446E-2</c:v>
                </c:pt>
                <c:pt idx="9">
                  <c:v>-1.0959999999613501E-2</c:v>
                </c:pt>
                <c:pt idx="10">
                  <c:v>3.2720000002882443E-2</c:v>
                </c:pt>
                <c:pt idx="11">
                  <c:v>-1.0439999998197891E-2</c:v>
                </c:pt>
                <c:pt idx="12">
                  <c:v>1.8360000001848675E-2</c:v>
                </c:pt>
                <c:pt idx="13">
                  <c:v>-2.7519999996002298E-2</c:v>
                </c:pt>
                <c:pt idx="14">
                  <c:v>-8.7599999969825149E-3</c:v>
                </c:pt>
                <c:pt idx="15">
                  <c:v>-2.2720000000845175E-2</c:v>
                </c:pt>
                <c:pt idx="16">
                  <c:v>2.3880000000644941E-2</c:v>
                </c:pt>
                <c:pt idx="17">
                  <c:v>6.0560000005352776E-2</c:v>
                </c:pt>
                <c:pt idx="18">
                  <c:v>1.1480000008305069E-2</c:v>
                </c:pt>
                <c:pt idx="19">
                  <c:v>1.1399999995774124E-2</c:v>
                </c:pt>
                <c:pt idx="20">
                  <c:v>-4.1599999967729673E-3</c:v>
                </c:pt>
                <c:pt idx="21">
                  <c:v>8.7999999959720299E-4</c:v>
                </c:pt>
                <c:pt idx="22">
                  <c:v>-1.3640000004670583E-2</c:v>
                </c:pt>
                <c:pt idx="23">
                  <c:v>1.1520000000018626E-2</c:v>
                </c:pt>
                <c:pt idx="24">
                  <c:v>1.9160000003466848E-2</c:v>
                </c:pt>
                <c:pt idx="25">
                  <c:v>2.8400000010151416E-3</c:v>
                </c:pt>
                <c:pt idx="26">
                  <c:v>1.0320000001229346E-2</c:v>
                </c:pt>
                <c:pt idx="27">
                  <c:v>-7.5599999996484257E-2</c:v>
                </c:pt>
                <c:pt idx="28">
                  <c:v>-7.9200000000128057E-2</c:v>
                </c:pt>
                <c:pt idx="29">
                  <c:v>-6.5920000000915024E-2</c:v>
                </c:pt>
                <c:pt idx="30">
                  <c:v>-2.3079999999026768E-2</c:v>
                </c:pt>
                <c:pt idx="31">
                  <c:v>-4.5479999993403908E-2</c:v>
                </c:pt>
                <c:pt idx="32">
                  <c:v>-7.0319999998901039E-2</c:v>
                </c:pt>
                <c:pt idx="33">
                  <c:v>-7.1200000020326115E-3</c:v>
                </c:pt>
                <c:pt idx="34">
                  <c:v>8.4000000788364559E-4</c:v>
                </c:pt>
                <c:pt idx="35">
                  <c:v>-5.3800000001501758E-2</c:v>
                </c:pt>
                <c:pt idx="36">
                  <c:v>-9.3540000001667067E-2</c:v>
                </c:pt>
                <c:pt idx="37">
                  <c:v>-8.7719999995897524E-2</c:v>
                </c:pt>
                <c:pt idx="38">
                  <c:v>-4.9639999997452833E-2</c:v>
                </c:pt>
                <c:pt idx="39">
                  <c:v>-1.9039999999222346E-2</c:v>
                </c:pt>
                <c:pt idx="40">
                  <c:v>3.4480000002076849E-2</c:v>
                </c:pt>
                <c:pt idx="41">
                  <c:v>-3.6000000000058208E-2</c:v>
                </c:pt>
                <c:pt idx="42">
                  <c:v>-8.6300000002665911E-2</c:v>
                </c:pt>
                <c:pt idx="43">
                  <c:v>2.0900000003166497E-2</c:v>
                </c:pt>
                <c:pt idx="44">
                  <c:v>-2.659999999741558E-2</c:v>
                </c:pt>
                <c:pt idx="45">
                  <c:v>-5.8319999996456318E-2</c:v>
                </c:pt>
                <c:pt idx="46">
                  <c:v>-5.1679999996849801E-2</c:v>
                </c:pt>
                <c:pt idx="47">
                  <c:v>-5.9399999998277053E-2</c:v>
                </c:pt>
                <c:pt idx="48">
                  <c:v>-9.0759999999136198E-2</c:v>
                </c:pt>
                <c:pt idx="49">
                  <c:v>-7.4480000002949964E-2</c:v>
                </c:pt>
                <c:pt idx="50">
                  <c:v>-0.11456000000180211</c:v>
                </c:pt>
                <c:pt idx="51">
                  <c:v>-6.8919999997888226E-2</c:v>
                </c:pt>
                <c:pt idx="52">
                  <c:v>-8.8239999997313134E-2</c:v>
                </c:pt>
                <c:pt idx="53">
                  <c:v>-3.8119999997434206E-2</c:v>
                </c:pt>
                <c:pt idx="54">
                  <c:v>-5.747999999584863E-2</c:v>
                </c:pt>
                <c:pt idx="55">
                  <c:v>-6.9120000000111759E-2</c:v>
                </c:pt>
                <c:pt idx="56">
                  <c:v>-5.1599999998870771E-2</c:v>
                </c:pt>
                <c:pt idx="57">
                  <c:v>-6.4639999996870756E-2</c:v>
                </c:pt>
                <c:pt idx="58">
                  <c:v>-6.8919999997888226E-2</c:v>
                </c:pt>
                <c:pt idx="59">
                  <c:v>-5.7879999993019737E-2</c:v>
                </c:pt>
                <c:pt idx="60">
                  <c:v>-6.1159999997471459E-2</c:v>
                </c:pt>
                <c:pt idx="61">
                  <c:v>-6.7800000004353933E-2</c:v>
                </c:pt>
                <c:pt idx="62">
                  <c:v>-8.8680000000749715E-2</c:v>
                </c:pt>
                <c:pt idx="63">
                  <c:v>-9.7239999995508697E-2</c:v>
                </c:pt>
                <c:pt idx="64">
                  <c:v>-9.3799999995098915E-2</c:v>
                </c:pt>
                <c:pt idx="65">
                  <c:v>-0.10339999999268912</c:v>
                </c:pt>
                <c:pt idx="66">
                  <c:v>-9.3160000003990717E-2</c:v>
                </c:pt>
                <c:pt idx="67">
                  <c:v>-0.11875999999756459</c:v>
                </c:pt>
                <c:pt idx="68">
                  <c:v>-0.11151999999856343</c:v>
                </c:pt>
                <c:pt idx="69">
                  <c:v>-0.11959999999817228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47E-4F77-9E1B-37C0A343AD9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602</c:v>
                </c:pt>
                <c:pt idx="3">
                  <c:v>639</c:v>
                </c:pt>
                <c:pt idx="4">
                  <c:v>1130</c:v>
                </c:pt>
                <c:pt idx="5">
                  <c:v>1220</c:v>
                </c:pt>
                <c:pt idx="6">
                  <c:v>2356</c:v>
                </c:pt>
                <c:pt idx="7">
                  <c:v>2396</c:v>
                </c:pt>
                <c:pt idx="8">
                  <c:v>2430</c:v>
                </c:pt>
                <c:pt idx="9">
                  <c:v>2436</c:v>
                </c:pt>
                <c:pt idx="10">
                  <c:v>2798</c:v>
                </c:pt>
                <c:pt idx="11">
                  <c:v>2804</c:v>
                </c:pt>
                <c:pt idx="12">
                  <c:v>2949</c:v>
                </c:pt>
                <c:pt idx="13">
                  <c:v>3332</c:v>
                </c:pt>
                <c:pt idx="14">
                  <c:v>3366</c:v>
                </c:pt>
                <c:pt idx="15">
                  <c:v>3477</c:v>
                </c:pt>
                <c:pt idx="16">
                  <c:v>4367</c:v>
                </c:pt>
                <c:pt idx="17">
                  <c:v>4404</c:v>
                </c:pt>
                <c:pt idx="18">
                  <c:v>4407</c:v>
                </c:pt>
                <c:pt idx="19">
                  <c:v>4410</c:v>
                </c:pt>
                <c:pt idx="20">
                  <c:v>4456</c:v>
                </c:pt>
                <c:pt idx="21">
                  <c:v>4892</c:v>
                </c:pt>
                <c:pt idx="22">
                  <c:v>5024</c:v>
                </c:pt>
                <c:pt idx="23">
                  <c:v>5368</c:v>
                </c:pt>
                <c:pt idx="24">
                  <c:v>7094</c:v>
                </c:pt>
                <c:pt idx="25">
                  <c:v>7656</c:v>
                </c:pt>
                <c:pt idx="26">
                  <c:v>7813</c:v>
                </c:pt>
                <c:pt idx="27">
                  <c:v>8335</c:v>
                </c:pt>
                <c:pt idx="28">
                  <c:v>8795</c:v>
                </c:pt>
                <c:pt idx="29">
                  <c:v>8872</c:v>
                </c:pt>
                <c:pt idx="30">
                  <c:v>9228</c:v>
                </c:pt>
                <c:pt idx="31">
                  <c:v>9268</c:v>
                </c:pt>
                <c:pt idx="32">
                  <c:v>9762</c:v>
                </c:pt>
                <c:pt idx="33">
                  <c:v>10417</c:v>
                </c:pt>
                <c:pt idx="34">
                  <c:v>10506</c:v>
                </c:pt>
                <c:pt idx="35">
                  <c:v>13005</c:v>
                </c:pt>
                <c:pt idx="36">
                  <c:v>15276.5</c:v>
                </c:pt>
                <c:pt idx="37">
                  <c:v>15277</c:v>
                </c:pt>
                <c:pt idx="38">
                  <c:v>15324</c:v>
                </c:pt>
                <c:pt idx="39">
                  <c:v>15389</c:v>
                </c:pt>
                <c:pt idx="40">
                  <c:v>15782</c:v>
                </c:pt>
                <c:pt idx="41">
                  <c:v>15800</c:v>
                </c:pt>
                <c:pt idx="42">
                  <c:v>15967.5</c:v>
                </c:pt>
                <c:pt idx="43">
                  <c:v>16197.5</c:v>
                </c:pt>
                <c:pt idx="44">
                  <c:v>16310</c:v>
                </c:pt>
                <c:pt idx="45">
                  <c:v>16312</c:v>
                </c:pt>
                <c:pt idx="46">
                  <c:v>16313</c:v>
                </c:pt>
                <c:pt idx="47">
                  <c:v>16315</c:v>
                </c:pt>
                <c:pt idx="48">
                  <c:v>16316</c:v>
                </c:pt>
                <c:pt idx="49">
                  <c:v>16318</c:v>
                </c:pt>
                <c:pt idx="50">
                  <c:v>16321</c:v>
                </c:pt>
                <c:pt idx="51">
                  <c:v>16322</c:v>
                </c:pt>
                <c:pt idx="52">
                  <c:v>16334</c:v>
                </c:pt>
                <c:pt idx="53">
                  <c:v>16392</c:v>
                </c:pt>
                <c:pt idx="54">
                  <c:v>16393</c:v>
                </c:pt>
                <c:pt idx="55">
                  <c:v>16442</c:v>
                </c:pt>
                <c:pt idx="56">
                  <c:v>16485</c:v>
                </c:pt>
                <c:pt idx="57">
                  <c:v>16724</c:v>
                </c:pt>
                <c:pt idx="58">
                  <c:v>16822</c:v>
                </c:pt>
                <c:pt idx="59">
                  <c:v>16933</c:v>
                </c:pt>
                <c:pt idx="60">
                  <c:v>17056</c:v>
                </c:pt>
                <c:pt idx="61">
                  <c:v>17455</c:v>
                </c:pt>
                <c:pt idx="62">
                  <c:v>17888</c:v>
                </c:pt>
                <c:pt idx="63">
                  <c:v>18434</c:v>
                </c:pt>
                <c:pt idx="64">
                  <c:v>18505</c:v>
                </c:pt>
                <c:pt idx="65">
                  <c:v>18990</c:v>
                </c:pt>
                <c:pt idx="66">
                  <c:v>19506</c:v>
                </c:pt>
                <c:pt idx="67">
                  <c:v>20516</c:v>
                </c:pt>
                <c:pt idx="68">
                  <c:v>20732</c:v>
                </c:pt>
                <c:pt idx="69">
                  <c:v>21260</c:v>
                </c:pt>
                <c:pt idx="70">
                  <c:v>21828</c:v>
                </c:pt>
                <c:pt idx="71">
                  <c:v>21914</c:v>
                </c:pt>
                <c:pt idx="72">
                  <c:v>23987</c:v>
                </c:pt>
                <c:pt idx="73">
                  <c:v>24920</c:v>
                </c:pt>
                <c:pt idx="74">
                  <c:v>24923</c:v>
                </c:pt>
                <c:pt idx="75">
                  <c:v>24978</c:v>
                </c:pt>
                <c:pt idx="76">
                  <c:v>24984</c:v>
                </c:pt>
                <c:pt idx="77">
                  <c:v>25108</c:v>
                </c:pt>
                <c:pt idx="78">
                  <c:v>25740</c:v>
                </c:pt>
                <c:pt idx="79">
                  <c:v>26130</c:v>
                </c:pt>
                <c:pt idx="80">
                  <c:v>27766</c:v>
                </c:pt>
                <c:pt idx="81">
                  <c:v>28734</c:v>
                </c:pt>
                <c:pt idx="82">
                  <c:v>28808</c:v>
                </c:pt>
                <c:pt idx="83">
                  <c:v>29350</c:v>
                </c:pt>
                <c:pt idx="84">
                  <c:v>32517</c:v>
                </c:pt>
                <c:pt idx="85">
                  <c:v>32517</c:v>
                </c:pt>
              </c:numCache>
            </c:numRef>
          </c:xVal>
          <c:yVal>
            <c:numRef>
              <c:f>Active!$J$21:$J$987</c:f>
              <c:numCache>
                <c:formatCode>General</c:formatCode>
                <c:ptCount val="967"/>
                <c:pt idx="71">
                  <c:v>-0.11383999999816297</c:v>
                </c:pt>
                <c:pt idx="72">
                  <c:v>-0.13831999999820255</c:v>
                </c:pt>
                <c:pt idx="78">
                  <c:v>-0.14340000000083819</c:v>
                </c:pt>
                <c:pt idx="81">
                  <c:v>-0.14073999999527587</c:v>
                </c:pt>
                <c:pt idx="82">
                  <c:v>-0.14138000000093598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47E-4F77-9E1B-37C0A343AD9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63">
                    <c:v>8.0000000000000002E-3</c:v>
                  </c:pt>
                  <c:pt idx="64">
                    <c:v>7.0000000000000001E-3</c:v>
                  </c:pt>
                  <c:pt idx="65">
                    <c:v>0.01</c:v>
                  </c:pt>
                  <c:pt idx="66">
                    <c:v>4.0000000000000001E-3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63">
                    <c:v>8.0000000000000002E-3</c:v>
                  </c:pt>
                  <c:pt idx="64">
                    <c:v>7.0000000000000001E-3</c:v>
                  </c:pt>
                  <c:pt idx="65">
                    <c:v>0.01</c:v>
                  </c:pt>
                  <c:pt idx="66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602</c:v>
                </c:pt>
                <c:pt idx="3">
                  <c:v>639</c:v>
                </c:pt>
                <c:pt idx="4">
                  <c:v>1130</c:v>
                </c:pt>
                <c:pt idx="5">
                  <c:v>1220</c:v>
                </c:pt>
                <c:pt idx="6">
                  <c:v>2356</c:v>
                </c:pt>
                <c:pt idx="7">
                  <c:v>2396</c:v>
                </c:pt>
                <c:pt idx="8">
                  <c:v>2430</c:v>
                </c:pt>
                <c:pt idx="9">
                  <c:v>2436</c:v>
                </c:pt>
                <c:pt idx="10">
                  <c:v>2798</c:v>
                </c:pt>
                <c:pt idx="11">
                  <c:v>2804</c:v>
                </c:pt>
                <c:pt idx="12">
                  <c:v>2949</c:v>
                </c:pt>
                <c:pt idx="13">
                  <c:v>3332</c:v>
                </c:pt>
                <c:pt idx="14">
                  <c:v>3366</c:v>
                </c:pt>
                <c:pt idx="15">
                  <c:v>3477</c:v>
                </c:pt>
                <c:pt idx="16">
                  <c:v>4367</c:v>
                </c:pt>
                <c:pt idx="17">
                  <c:v>4404</c:v>
                </c:pt>
                <c:pt idx="18">
                  <c:v>4407</c:v>
                </c:pt>
                <c:pt idx="19">
                  <c:v>4410</c:v>
                </c:pt>
                <c:pt idx="20">
                  <c:v>4456</c:v>
                </c:pt>
                <c:pt idx="21">
                  <c:v>4892</c:v>
                </c:pt>
                <c:pt idx="22">
                  <c:v>5024</c:v>
                </c:pt>
                <c:pt idx="23">
                  <c:v>5368</c:v>
                </c:pt>
                <c:pt idx="24">
                  <c:v>7094</c:v>
                </c:pt>
                <c:pt idx="25">
                  <c:v>7656</c:v>
                </c:pt>
                <c:pt idx="26">
                  <c:v>7813</c:v>
                </c:pt>
                <c:pt idx="27">
                  <c:v>8335</c:v>
                </c:pt>
                <c:pt idx="28">
                  <c:v>8795</c:v>
                </c:pt>
                <c:pt idx="29">
                  <c:v>8872</c:v>
                </c:pt>
                <c:pt idx="30">
                  <c:v>9228</c:v>
                </c:pt>
                <c:pt idx="31">
                  <c:v>9268</c:v>
                </c:pt>
                <c:pt idx="32">
                  <c:v>9762</c:v>
                </c:pt>
                <c:pt idx="33">
                  <c:v>10417</c:v>
                </c:pt>
                <c:pt idx="34">
                  <c:v>10506</c:v>
                </c:pt>
                <c:pt idx="35">
                  <c:v>13005</c:v>
                </c:pt>
                <c:pt idx="36">
                  <c:v>15276.5</c:v>
                </c:pt>
                <c:pt idx="37">
                  <c:v>15277</c:v>
                </c:pt>
                <c:pt idx="38">
                  <c:v>15324</c:v>
                </c:pt>
                <c:pt idx="39">
                  <c:v>15389</c:v>
                </c:pt>
                <c:pt idx="40">
                  <c:v>15782</c:v>
                </c:pt>
                <c:pt idx="41">
                  <c:v>15800</c:v>
                </c:pt>
                <c:pt idx="42">
                  <c:v>15967.5</c:v>
                </c:pt>
                <c:pt idx="43">
                  <c:v>16197.5</c:v>
                </c:pt>
                <c:pt idx="44">
                  <c:v>16310</c:v>
                </c:pt>
                <c:pt idx="45">
                  <c:v>16312</c:v>
                </c:pt>
                <c:pt idx="46">
                  <c:v>16313</c:v>
                </c:pt>
                <c:pt idx="47">
                  <c:v>16315</c:v>
                </c:pt>
                <c:pt idx="48">
                  <c:v>16316</c:v>
                </c:pt>
                <c:pt idx="49">
                  <c:v>16318</c:v>
                </c:pt>
                <c:pt idx="50">
                  <c:v>16321</c:v>
                </c:pt>
                <c:pt idx="51">
                  <c:v>16322</c:v>
                </c:pt>
                <c:pt idx="52">
                  <c:v>16334</c:v>
                </c:pt>
                <c:pt idx="53">
                  <c:v>16392</c:v>
                </c:pt>
                <c:pt idx="54">
                  <c:v>16393</c:v>
                </c:pt>
                <c:pt idx="55">
                  <c:v>16442</c:v>
                </c:pt>
                <c:pt idx="56">
                  <c:v>16485</c:v>
                </c:pt>
                <c:pt idx="57">
                  <c:v>16724</c:v>
                </c:pt>
                <c:pt idx="58">
                  <c:v>16822</c:v>
                </c:pt>
                <c:pt idx="59">
                  <c:v>16933</c:v>
                </c:pt>
                <c:pt idx="60">
                  <c:v>17056</c:v>
                </c:pt>
                <c:pt idx="61">
                  <c:v>17455</c:v>
                </c:pt>
                <c:pt idx="62">
                  <c:v>17888</c:v>
                </c:pt>
                <c:pt idx="63">
                  <c:v>18434</c:v>
                </c:pt>
                <c:pt idx="64">
                  <c:v>18505</c:v>
                </c:pt>
                <c:pt idx="65">
                  <c:v>18990</c:v>
                </c:pt>
                <c:pt idx="66">
                  <c:v>19506</c:v>
                </c:pt>
                <c:pt idx="67">
                  <c:v>20516</c:v>
                </c:pt>
                <c:pt idx="68">
                  <c:v>20732</c:v>
                </c:pt>
                <c:pt idx="69">
                  <c:v>21260</c:v>
                </c:pt>
                <c:pt idx="70">
                  <c:v>21828</c:v>
                </c:pt>
                <c:pt idx="71">
                  <c:v>21914</c:v>
                </c:pt>
                <c:pt idx="72">
                  <c:v>23987</c:v>
                </c:pt>
                <c:pt idx="73">
                  <c:v>24920</c:v>
                </c:pt>
                <c:pt idx="74">
                  <c:v>24923</c:v>
                </c:pt>
                <c:pt idx="75">
                  <c:v>24978</c:v>
                </c:pt>
                <c:pt idx="76">
                  <c:v>24984</c:v>
                </c:pt>
                <c:pt idx="77">
                  <c:v>25108</c:v>
                </c:pt>
                <c:pt idx="78">
                  <c:v>25740</c:v>
                </c:pt>
                <c:pt idx="79">
                  <c:v>26130</c:v>
                </c:pt>
                <c:pt idx="80">
                  <c:v>27766</c:v>
                </c:pt>
                <c:pt idx="81">
                  <c:v>28734</c:v>
                </c:pt>
                <c:pt idx="82">
                  <c:v>28808</c:v>
                </c:pt>
                <c:pt idx="83">
                  <c:v>29350</c:v>
                </c:pt>
                <c:pt idx="84">
                  <c:v>32517</c:v>
                </c:pt>
                <c:pt idx="85">
                  <c:v>32517</c:v>
                </c:pt>
              </c:numCache>
            </c:numRef>
          </c:xVal>
          <c:yVal>
            <c:numRef>
              <c:f>Active!$K$21:$K$987</c:f>
              <c:numCache>
                <c:formatCode>General</c:formatCode>
                <c:ptCount val="967"/>
                <c:pt idx="70">
                  <c:v>-0.11387999999715248</c:v>
                </c:pt>
                <c:pt idx="73">
                  <c:v>-0.13231999999698019</c:v>
                </c:pt>
                <c:pt idx="74">
                  <c:v>-0.11982999999599997</c:v>
                </c:pt>
                <c:pt idx="75">
                  <c:v>-0.13328000000183238</c:v>
                </c:pt>
                <c:pt idx="76">
                  <c:v>-0.13124000000243541</c:v>
                </c:pt>
                <c:pt idx="77">
                  <c:v>-0.13397999999142485</c:v>
                </c:pt>
                <c:pt idx="79">
                  <c:v>-0.13579999999637948</c:v>
                </c:pt>
                <c:pt idx="80">
                  <c:v>-0.13475999999354826</c:v>
                </c:pt>
                <c:pt idx="83">
                  <c:v>-0.1408000000010361</c:v>
                </c:pt>
                <c:pt idx="84">
                  <c:v>-0.1560900000622496</c:v>
                </c:pt>
                <c:pt idx="85">
                  <c:v>-0.15574999980162829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47E-4F77-9E1B-37C0A343AD9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63">
                    <c:v>8.0000000000000002E-3</c:v>
                  </c:pt>
                  <c:pt idx="64">
                    <c:v>7.0000000000000001E-3</c:v>
                  </c:pt>
                  <c:pt idx="65">
                    <c:v>0.01</c:v>
                  </c:pt>
                  <c:pt idx="66">
                    <c:v>4.0000000000000001E-3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63">
                    <c:v>8.0000000000000002E-3</c:v>
                  </c:pt>
                  <c:pt idx="64">
                    <c:v>7.0000000000000001E-3</c:v>
                  </c:pt>
                  <c:pt idx="65">
                    <c:v>0.01</c:v>
                  </c:pt>
                  <c:pt idx="66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602</c:v>
                </c:pt>
                <c:pt idx="3">
                  <c:v>639</c:v>
                </c:pt>
                <c:pt idx="4">
                  <c:v>1130</c:v>
                </c:pt>
                <c:pt idx="5">
                  <c:v>1220</c:v>
                </c:pt>
                <c:pt idx="6">
                  <c:v>2356</c:v>
                </c:pt>
                <c:pt idx="7">
                  <c:v>2396</c:v>
                </c:pt>
                <c:pt idx="8">
                  <c:v>2430</c:v>
                </c:pt>
                <c:pt idx="9">
                  <c:v>2436</c:v>
                </c:pt>
                <c:pt idx="10">
                  <c:v>2798</c:v>
                </c:pt>
                <c:pt idx="11">
                  <c:v>2804</c:v>
                </c:pt>
                <c:pt idx="12">
                  <c:v>2949</c:v>
                </c:pt>
                <c:pt idx="13">
                  <c:v>3332</c:v>
                </c:pt>
                <c:pt idx="14">
                  <c:v>3366</c:v>
                </c:pt>
                <c:pt idx="15">
                  <c:v>3477</c:v>
                </c:pt>
                <c:pt idx="16">
                  <c:v>4367</c:v>
                </c:pt>
                <c:pt idx="17">
                  <c:v>4404</c:v>
                </c:pt>
                <c:pt idx="18">
                  <c:v>4407</c:v>
                </c:pt>
                <c:pt idx="19">
                  <c:v>4410</c:v>
                </c:pt>
                <c:pt idx="20">
                  <c:v>4456</c:v>
                </c:pt>
                <c:pt idx="21">
                  <c:v>4892</c:v>
                </c:pt>
                <c:pt idx="22">
                  <c:v>5024</c:v>
                </c:pt>
                <c:pt idx="23">
                  <c:v>5368</c:v>
                </c:pt>
                <c:pt idx="24">
                  <c:v>7094</c:v>
                </c:pt>
                <c:pt idx="25">
                  <c:v>7656</c:v>
                </c:pt>
                <c:pt idx="26">
                  <c:v>7813</c:v>
                </c:pt>
                <c:pt idx="27">
                  <c:v>8335</c:v>
                </c:pt>
                <c:pt idx="28">
                  <c:v>8795</c:v>
                </c:pt>
                <c:pt idx="29">
                  <c:v>8872</c:v>
                </c:pt>
                <c:pt idx="30">
                  <c:v>9228</c:v>
                </c:pt>
                <c:pt idx="31">
                  <c:v>9268</c:v>
                </c:pt>
                <c:pt idx="32">
                  <c:v>9762</c:v>
                </c:pt>
                <c:pt idx="33">
                  <c:v>10417</c:v>
                </c:pt>
                <c:pt idx="34">
                  <c:v>10506</c:v>
                </c:pt>
                <c:pt idx="35">
                  <c:v>13005</c:v>
                </c:pt>
                <c:pt idx="36">
                  <c:v>15276.5</c:v>
                </c:pt>
                <c:pt idx="37">
                  <c:v>15277</c:v>
                </c:pt>
                <c:pt idx="38">
                  <c:v>15324</c:v>
                </c:pt>
                <c:pt idx="39">
                  <c:v>15389</c:v>
                </c:pt>
                <c:pt idx="40">
                  <c:v>15782</c:v>
                </c:pt>
                <c:pt idx="41">
                  <c:v>15800</c:v>
                </c:pt>
                <c:pt idx="42">
                  <c:v>15967.5</c:v>
                </c:pt>
                <c:pt idx="43">
                  <c:v>16197.5</c:v>
                </c:pt>
                <c:pt idx="44">
                  <c:v>16310</c:v>
                </c:pt>
                <c:pt idx="45">
                  <c:v>16312</c:v>
                </c:pt>
                <c:pt idx="46">
                  <c:v>16313</c:v>
                </c:pt>
                <c:pt idx="47">
                  <c:v>16315</c:v>
                </c:pt>
                <c:pt idx="48">
                  <c:v>16316</c:v>
                </c:pt>
                <c:pt idx="49">
                  <c:v>16318</c:v>
                </c:pt>
                <c:pt idx="50">
                  <c:v>16321</c:v>
                </c:pt>
                <c:pt idx="51">
                  <c:v>16322</c:v>
                </c:pt>
                <c:pt idx="52">
                  <c:v>16334</c:v>
                </c:pt>
                <c:pt idx="53">
                  <c:v>16392</c:v>
                </c:pt>
                <c:pt idx="54">
                  <c:v>16393</c:v>
                </c:pt>
                <c:pt idx="55">
                  <c:v>16442</c:v>
                </c:pt>
                <c:pt idx="56">
                  <c:v>16485</c:v>
                </c:pt>
                <c:pt idx="57">
                  <c:v>16724</c:v>
                </c:pt>
                <c:pt idx="58">
                  <c:v>16822</c:v>
                </c:pt>
                <c:pt idx="59">
                  <c:v>16933</c:v>
                </c:pt>
                <c:pt idx="60">
                  <c:v>17056</c:v>
                </c:pt>
                <c:pt idx="61">
                  <c:v>17455</c:v>
                </c:pt>
                <c:pt idx="62">
                  <c:v>17888</c:v>
                </c:pt>
                <c:pt idx="63">
                  <c:v>18434</c:v>
                </c:pt>
                <c:pt idx="64">
                  <c:v>18505</c:v>
                </c:pt>
                <c:pt idx="65">
                  <c:v>18990</c:v>
                </c:pt>
                <c:pt idx="66">
                  <c:v>19506</c:v>
                </c:pt>
                <c:pt idx="67">
                  <c:v>20516</c:v>
                </c:pt>
                <c:pt idx="68">
                  <c:v>20732</c:v>
                </c:pt>
                <c:pt idx="69">
                  <c:v>21260</c:v>
                </c:pt>
                <c:pt idx="70">
                  <c:v>21828</c:v>
                </c:pt>
                <c:pt idx="71">
                  <c:v>21914</c:v>
                </c:pt>
                <c:pt idx="72">
                  <c:v>23987</c:v>
                </c:pt>
                <c:pt idx="73">
                  <c:v>24920</c:v>
                </c:pt>
                <c:pt idx="74">
                  <c:v>24923</c:v>
                </c:pt>
                <c:pt idx="75">
                  <c:v>24978</c:v>
                </c:pt>
                <c:pt idx="76">
                  <c:v>24984</c:v>
                </c:pt>
                <c:pt idx="77">
                  <c:v>25108</c:v>
                </c:pt>
                <c:pt idx="78">
                  <c:v>25740</c:v>
                </c:pt>
                <c:pt idx="79">
                  <c:v>26130</c:v>
                </c:pt>
                <c:pt idx="80">
                  <c:v>27766</c:v>
                </c:pt>
                <c:pt idx="81">
                  <c:v>28734</c:v>
                </c:pt>
                <c:pt idx="82">
                  <c:v>28808</c:v>
                </c:pt>
                <c:pt idx="83">
                  <c:v>29350</c:v>
                </c:pt>
                <c:pt idx="84">
                  <c:v>32517</c:v>
                </c:pt>
                <c:pt idx="85">
                  <c:v>32517</c:v>
                </c:pt>
              </c:numCache>
            </c:numRef>
          </c:xVal>
          <c:yVal>
            <c:numRef>
              <c:f>Active!$L$21:$L$987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47E-4F77-9E1B-37C0A343AD9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63">
                    <c:v>8.0000000000000002E-3</c:v>
                  </c:pt>
                  <c:pt idx="64">
                    <c:v>7.0000000000000001E-3</c:v>
                  </c:pt>
                  <c:pt idx="65">
                    <c:v>0.01</c:v>
                  </c:pt>
                  <c:pt idx="66">
                    <c:v>4.0000000000000001E-3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63">
                    <c:v>8.0000000000000002E-3</c:v>
                  </c:pt>
                  <c:pt idx="64">
                    <c:v>7.0000000000000001E-3</c:v>
                  </c:pt>
                  <c:pt idx="65">
                    <c:v>0.01</c:v>
                  </c:pt>
                  <c:pt idx="66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602</c:v>
                </c:pt>
                <c:pt idx="3">
                  <c:v>639</c:v>
                </c:pt>
                <c:pt idx="4">
                  <c:v>1130</c:v>
                </c:pt>
                <c:pt idx="5">
                  <c:v>1220</c:v>
                </c:pt>
                <c:pt idx="6">
                  <c:v>2356</c:v>
                </c:pt>
                <c:pt idx="7">
                  <c:v>2396</c:v>
                </c:pt>
                <c:pt idx="8">
                  <c:v>2430</c:v>
                </c:pt>
                <c:pt idx="9">
                  <c:v>2436</c:v>
                </c:pt>
                <c:pt idx="10">
                  <c:v>2798</c:v>
                </c:pt>
                <c:pt idx="11">
                  <c:v>2804</c:v>
                </c:pt>
                <c:pt idx="12">
                  <c:v>2949</c:v>
                </c:pt>
                <c:pt idx="13">
                  <c:v>3332</c:v>
                </c:pt>
                <c:pt idx="14">
                  <c:v>3366</c:v>
                </c:pt>
                <c:pt idx="15">
                  <c:v>3477</c:v>
                </c:pt>
                <c:pt idx="16">
                  <c:v>4367</c:v>
                </c:pt>
                <c:pt idx="17">
                  <c:v>4404</c:v>
                </c:pt>
                <c:pt idx="18">
                  <c:v>4407</c:v>
                </c:pt>
                <c:pt idx="19">
                  <c:v>4410</c:v>
                </c:pt>
                <c:pt idx="20">
                  <c:v>4456</c:v>
                </c:pt>
                <c:pt idx="21">
                  <c:v>4892</c:v>
                </c:pt>
                <c:pt idx="22">
                  <c:v>5024</c:v>
                </c:pt>
                <c:pt idx="23">
                  <c:v>5368</c:v>
                </c:pt>
                <c:pt idx="24">
                  <c:v>7094</c:v>
                </c:pt>
                <c:pt idx="25">
                  <c:v>7656</c:v>
                </c:pt>
                <c:pt idx="26">
                  <c:v>7813</c:v>
                </c:pt>
                <c:pt idx="27">
                  <c:v>8335</c:v>
                </c:pt>
                <c:pt idx="28">
                  <c:v>8795</c:v>
                </c:pt>
                <c:pt idx="29">
                  <c:v>8872</c:v>
                </c:pt>
                <c:pt idx="30">
                  <c:v>9228</c:v>
                </c:pt>
                <c:pt idx="31">
                  <c:v>9268</c:v>
                </c:pt>
                <c:pt idx="32">
                  <c:v>9762</c:v>
                </c:pt>
                <c:pt idx="33">
                  <c:v>10417</c:v>
                </c:pt>
                <c:pt idx="34">
                  <c:v>10506</c:v>
                </c:pt>
                <c:pt idx="35">
                  <c:v>13005</c:v>
                </c:pt>
                <c:pt idx="36">
                  <c:v>15276.5</c:v>
                </c:pt>
                <c:pt idx="37">
                  <c:v>15277</c:v>
                </c:pt>
                <c:pt idx="38">
                  <c:v>15324</c:v>
                </c:pt>
                <c:pt idx="39">
                  <c:v>15389</c:v>
                </c:pt>
                <c:pt idx="40">
                  <c:v>15782</c:v>
                </c:pt>
                <c:pt idx="41">
                  <c:v>15800</c:v>
                </c:pt>
                <c:pt idx="42">
                  <c:v>15967.5</c:v>
                </c:pt>
                <c:pt idx="43">
                  <c:v>16197.5</c:v>
                </c:pt>
                <c:pt idx="44">
                  <c:v>16310</c:v>
                </c:pt>
                <c:pt idx="45">
                  <c:v>16312</c:v>
                </c:pt>
                <c:pt idx="46">
                  <c:v>16313</c:v>
                </c:pt>
                <c:pt idx="47">
                  <c:v>16315</c:v>
                </c:pt>
                <c:pt idx="48">
                  <c:v>16316</c:v>
                </c:pt>
                <c:pt idx="49">
                  <c:v>16318</c:v>
                </c:pt>
                <c:pt idx="50">
                  <c:v>16321</c:v>
                </c:pt>
                <c:pt idx="51">
                  <c:v>16322</c:v>
                </c:pt>
                <c:pt idx="52">
                  <c:v>16334</c:v>
                </c:pt>
                <c:pt idx="53">
                  <c:v>16392</c:v>
                </c:pt>
                <c:pt idx="54">
                  <c:v>16393</c:v>
                </c:pt>
                <c:pt idx="55">
                  <c:v>16442</c:v>
                </c:pt>
                <c:pt idx="56">
                  <c:v>16485</c:v>
                </c:pt>
                <c:pt idx="57">
                  <c:v>16724</c:v>
                </c:pt>
                <c:pt idx="58">
                  <c:v>16822</c:v>
                </c:pt>
                <c:pt idx="59">
                  <c:v>16933</c:v>
                </c:pt>
                <c:pt idx="60">
                  <c:v>17056</c:v>
                </c:pt>
                <c:pt idx="61">
                  <c:v>17455</c:v>
                </c:pt>
                <c:pt idx="62">
                  <c:v>17888</c:v>
                </c:pt>
                <c:pt idx="63">
                  <c:v>18434</c:v>
                </c:pt>
                <c:pt idx="64">
                  <c:v>18505</c:v>
                </c:pt>
                <c:pt idx="65">
                  <c:v>18990</c:v>
                </c:pt>
                <c:pt idx="66">
                  <c:v>19506</c:v>
                </c:pt>
                <c:pt idx="67">
                  <c:v>20516</c:v>
                </c:pt>
                <c:pt idx="68">
                  <c:v>20732</c:v>
                </c:pt>
                <c:pt idx="69">
                  <c:v>21260</c:v>
                </c:pt>
                <c:pt idx="70">
                  <c:v>21828</c:v>
                </c:pt>
                <c:pt idx="71">
                  <c:v>21914</c:v>
                </c:pt>
                <c:pt idx="72">
                  <c:v>23987</c:v>
                </c:pt>
                <c:pt idx="73">
                  <c:v>24920</c:v>
                </c:pt>
                <c:pt idx="74">
                  <c:v>24923</c:v>
                </c:pt>
                <c:pt idx="75">
                  <c:v>24978</c:v>
                </c:pt>
                <c:pt idx="76">
                  <c:v>24984</c:v>
                </c:pt>
                <c:pt idx="77">
                  <c:v>25108</c:v>
                </c:pt>
                <c:pt idx="78">
                  <c:v>25740</c:v>
                </c:pt>
                <c:pt idx="79">
                  <c:v>26130</c:v>
                </c:pt>
                <c:pt idx="80">
                  <c:v>27766</c:v>
                </c:pt>
                <c:pt idx="81">
                  <c:v>28734</c:v>
                </c:pt>
                <c:pt idx="82">
                  <c:v>28808</c:v>
                </c:pt>
                <c:pt idx="83">
                  <c:v>29350</c:v>
                </c:pt>
                <c:pt idx="84">
                  <c:v>32517</c:v>
                </c:pt>
                <c:pt idx="85">
                  <c:v>32517</c:v>
                </c:pt>
              </c:numCache>
            </c:numRef>
          </c:xVal>
          <c:yVal>
            <c:numRef>
              <c:f>Active!$M$21:$M$987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47E-4F77-9E1B-37C0A343AD9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63">
                    <c:v>8.0000000000000002E-3</c:v>
                  </c:pt>
                  <c:pt idx="64">
                    <c:v>7.0000000000000001E-3</c:v>
                  </c:pt>
                  <c:pt idx="65">
                    <c:v>0.01</c:v>
                  </c:pt>
                  <c:pt idx="66">
                    <c:v>4.0000000000000001E-3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63">
                    <c:v>8.0000000000000002E-3</c:v>
                  </c:pt>
                  <c:pt idx="64">
                    <c:v>7.0000000000000001E-3</c:v>
                  </c:pt>
                  <c:pt idx="65">
                    <c:v>0.01</c:v>
                  </c:pt>
                  <c:pt idx="66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602</c:v>
                </c:pt>
                <c:pt idx="3">
                  <c:v>639</c:v>
                </c:pt>
                <c:pt idx="4">
                  <c:v>1130</c:v>
                </c:pt>
                <c:pt idx="5">
                  <c:v>1220</c:v>
                </c:pt>
                <c:pt idx="6">
                  <c:v>2356</c:v>
                </c:pt>
                <c:pt idx="7">
                  <c:v>2396</c:v>
                </c:pt>
                <c:pt idx="8">
                  <c:v>2430</c:v>
                </c:pt>
                <c:pt idx="9">
                  <c:v>2436</c:v>
                </c:pt>
                <c:pt idx="10">
                  <c:v>2798</c:v>
                </c:pt>
                <c:pt idx="11">
                  <c:v>2804</c:v>
                </c:pt>
                <c:pt idx="12">
                  <c:v>2949</c:v>
                </c:pt>
                <c:pt idx="13">
                  <c:v>3332</c:v>
                </c:pt>
                <c:pt idx="14">
                  <c:v>3366</c:v>
                </c:pt>
                <c:pt idx="15">
                  <c:v>3477</c:v>
                </c:pt>
                <c:pt idx="16">
                  <c:v>4367</c:v>
                </c:pt>
                <c:pt idx="17">
                  <c:v>4404</c:v>
                </c:pt>
                <c:pt idx="18">
                  <c:v>4407</c:v>
                </c:pt>
                <c:pt idx="19">
                  <c:v>4410</c:v>
                </c:pt>
                <c:pt idx="20">
                  <c:v>4456</c:v>
                </c:pt>
                <c:pt idx="21">
                  <c:v>4892</c:v>
                </c:pt>
                <c:pt idx="22">
                  <c:v>5024</c:v>
                </c:pt>
                <c:pt idx="23">
                  <c:v>5368</c:v>
                </c:pt>
                <c:pt idx="24">
                  <c:v>7094</c:v>
                </c:pt>
                <c:pt idx="25">
                  <c:v>7656</c:v>
                </c:pt>
                <c:pt idx="26">
                  <c:v>7813</c:v>
                </c:pt>
                <c:pt idx="27">
                  <c:v>8335</c:v>
                </c:pt>
                <c:pt idx="28">
                  <c:v>8795</c:v>
                </c:pt>
                <c:pt idx="29">
                  <c:v>8872</c:v>
                </c:pt>
                <c:pt idx="30">
                  <c:v>9228</c:v>
                </c:pt>
                <c:pt idx="31">
                  <c:v>9268</c:v>
                </c:pt>
                <c:pt idx="32">
                  <c:v>9762</c:v>
                </c:pt>
                <c:pt idx="33">
                  <c:v>10417</c:v>
                </c:pt>
                <c:pt idx="34">
                  <c:v>10506</c:v>
                </c:pt>
                <c:pt idx="35">
                  <c:v>13005</c:v>
                </c:pt>
                <c:pt idx="36">
                  <c:v>15276.5</c:v>
                </c:pt>
                <c:pt idx="37">
                  <c:v>15277</c:v>
                </c:pt>
                <c:pt idx="38">
                  <c:v>15324</c:v>
                </c:pt>
                <c:pt idx="39">
                  <c:v>15389</c:v>
                </c:pt>
                <c:pt idx="40">
                  <c:v>15782</c:v>
                </c:pt>
                <c:pt idx="41">
                  <c:v>15800</c:v>
                </c:pt>
                <c:pt idx="42">
                  <c:v>15967.5</c:v>
                </c:pt>
                <c:pt idx="43">
                  <c:v>16197.5</c:v>
                </c:pt>
                <c:pt idx="44">
                  <c:v>16310</c:v>
                </c:pt>
                <c:pt idx="45">
                  <c:v>16312</c:v>
                </c:pt>
                <c:pt idx="46">
                  <c:v>16313</c:v>
                </c:pt>
                <c:pt idx="47">
                  <c:v>16315</c:v>
                </c:pt>
                <c:pt idx="48">
                  <c:v>16316</c:v>
                </c:pt>
                <c:pt idx="49">
                  <c:v>16318</c:v>
                </c:pt>
                <c:pt idx="50">
                  <c:v>16321</c:v>
                </c:pt>
                <c:pt idx="51">
                  <c:v>16322</c:v>
                </c:pt>
                <c:pt idx="52">
                  <c:v>16334</c:v>
                </c:pt>
                <c:pt idx="53">
                  <c:v>16392</c:v>
                </c:pt>
                <c:pt idx="54">
                  <c:v>16393</c:v>
                </c:pt>
                <c:pt idx="55">
                  <c:v>16442</c:v>
                </c:pt>
                <c:pt idx="56">
                  <c:v>16485</c:v>
                </c:pt>
                <c:pt idx="57">
                  <c:v>16724</c:v>
                </c:pt>
                <c:pt idx="58">
                  <c:v>16822</c:v>
                </c:pt>
                <c:pt idx="59">
                  <c:v>16933</c:v>
                </c:pt>
                <c:pt idx="60">
                  <c:v>17056</c:v>
                </c:pt>
                <c:pt idx="61">
                  <c:v>17455</c:v>
                </c:pt>
                <c:pt idx="62">
                  <c:v>17888</c:v>
                </c:pt>
                <c:pt idx="63">
                  <c:v>18434</c:v>
                </c:pt>
                <c:pt idx="64">
                  <c:v>18505</c:v>
                </c:pt>
                <c:pt idx="65">
                  <c:v>18990</c:v>
                </c:pt>
                <c:pt idx="66">
                  <c:v>19506</c:v>
                </c:pt>
                <c:pt idx="67">
                  <c:v>20516</c:v>
                </c:pt>
                <c:pt idx="68">
                  <c:v>20732</c:v>
                </c:pt>
                <c:pt idx="69">
                  <c:v>21260</c:v>
                </c:pt>
                <c:pt idx="70">
                  <c:v>21828</c:v>
                </c:pt>
                <c:pt idx="71">
                  <c:v>21914</c:v>
                </c:pt>
                <c:pt idx="72">
                  <c:v>23987</c:v>
                </c:pt>
                <c:pt idx="73">
                  <c:v>24920</c:v>
                </c:pt>
                <c:pt idx="74">
                  <c:v>24923</c:v>
                </c:pt>
                <c:pt idx="75">
                  <c:v>24978</c:v>
                </c:pt>
                <c:pt idx="76">
                  <c:v>24984</c:v>
                </c:pt>
                <c:pt idx="77">
                  <c:v>25108</c:v>
                </c:pt>
                <c:pt idx="78">
                  <c:v>25740</c:v>
                </c:pt>
                <c:pt idx="79">
                  <c:v>26130</c:v>
                </c:pt>
                <c:pt idx="80">
                  <c:v>27766</c:v>
                </c:pt>
                <c:pt idx="81">
                  <c:v>28734</c:v>
                </c:pt>
                <c:pt idx="82">
                  <c:v>28808</c:v>
                </c:pt>
                <c:pt idx="83">
                  <c:v>29350</c:v>
                </c:pt>
                <c:pt idx="84">
                  <c:v>32517</c:v>
                </c:pt>
                <c:pt idx="85">
                  <c:v>32517</c:v>
                </c:pt>
              </c:numCache>
            </c:numRef>
          </c:xVal>
          <c:yVal>
            <c:numRef>
              <c:f>Active!$N$21:$N$987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47E-4F77-9E1B-37C0A343AD9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602</c:v>
                </c:pt>
                <c:pt idx="3">
                  <c:v>639</c:v>
                </c:pt>
                <c:pt idx="4">
                  <c:v>1130</c:v>
                </c:pt>
                <c:pt idx="5">
                  <c:v>1220</c:v>
                </c:pt>
                <c:pt idx="6">
                  <c:v>2356</c:v>
                </c:pt>
                <c:pt idx="7">
                  <c:v>2396</c:v>
                </c:pt>
                <c:pt idx="8">
                  <c:v>2430</c:v>
                </c:pt>
                <c:pt idx="9">
                  <c:v>2436</c:v>
                </c:pt>
                <c:pt idx="10">
                  <c:v>2798</c:v>
                </c:pt>
                <c:pt idx="11">
                  <c:v>2804</c:v>
                </c:pt>
                <c:pt idx="12">
                  <c:v>2949</c:v>
                </c:pt>
                <c:pt idx="13">
                  <c:v>3332</c:v>
                </c:pt>
                <c:pt idx="14">
                  <c:v>3366</c:v>
                </c:pt>
                <c:pt idx="15">
                  <c:v>3477</c:v>
                </c:pt>
                <c:pt idx="16">
                  <c:v>4367</c:v>
                </c:pt>
                <c:pt idx="17">
                  <c:v>4404</c:v>
                </c:pt>
                <c:pt idx="18">
                  <c:v>4407</c:v>
                </c:pt>
                <c:pt idx="19">
                  <c:v>4410</c:v>
                </c:pt>
                <c:pt idx="20">
                  <c:v>4456</c:v>
                </c:pt>
                <c:pt idx="21">
                  <c:v>4892</c:v>
                </c:pt>
                <c:pt idx="22">
                  <c:v>5024</c:v>
                </c:pt>
                <c:pt idx="23">
                  <c:v>5368</c:v>
                </c:pt>
                <c:pt idx="24">
                  <c:v>7094</c:v>
                </c:pt>
                <c:pt idx="25">
                  <c:v>7656</c:v>
                </c:pt>
                <c:pt idx="26">
                  <c:v>7813</c:v>
                </c:pt>
                <c:pt idx="27">
                  <c:v>8335</c:v>
                </c:pt>
                <c:pt idx="28">
                  <c:v>8795</c:v>
                </c:pt>
                <c:pt idx="29">
                  <c:v>8872</c:v>
                </c:pt>
                <c:pt idx="30">
                  <c:v>9228</c:v>
                </c:pt>
                <c:pt idx="31">
                  <c:v>9268</c:v>
                </c:pt>
                <c:pt idx="32">
                  <c:v>9762</c:v>
                </c:pt>
                <c:pt idx="33">
                  <c:v>10417</c:v>
                </c:pt>
                <c:pt idx="34">
                  <c:v>10506</c:v>
                </c:pt>
                <c:pt idx="35">
                  <c:v>13005</c:v>
                </c:pt>
                <c:pt idx="36">
                  <c:v>15276.5</c:v>
                </c:pt>
                <c:pt idx="37">
                  <c:v>15277</c:v>
                </c:pt>
                <c:pt idx="38">
                  <c:v>15324</c:v>
                </c:pt>
                <c:pt idx="39">
                  <c:v>15389</c:v>
                </c:pt>
                <c:pt idx="40">
                  <c:v>15782</c:v>
                </c:pt>
                <c:pt idx="41">
                  <c:v>15800</c:v>
                </c:pt>
                <c:pt idx="42">
                  <c:v>15967.5</c:v>
                </c:pt>
                <c:pt idx="43">
                  <c:v>16197.5</c:v>
                </c:pt>
                <c:pt idx="44">
                  <c:v>16310</c:v>
                </c:pt>
                <c:pt idx="45">
                  <c:v>16312</c:v>
                </c:pt>
                <c:pt idx="46">
                  <c:v>16313</c:v>
                </c:pt>
                <c:pt idx="47">
                  <c:v>16315</c:v>
                </c:pt>
                <c:pt idx="48">
                  <c:v>16316</c:v>
                </c:pt>
                <c:pt idx="49">
                  <c:v>16318</c:v>
                </c:pt>
                <c:pt idx="50">
                  <c:v>16321</c:v>
                </c:pt>
                <c:pt idx="51">
                  <c:v>16322</c:v>
                </c:pt>
                <c:pt idx="52">
                  <c:v>16334</c:v>
                </c:pt>
                <c:pt idx="53">
                  <c:v>16392</c:v>
                </c:pt>
                <c:pt idx="54">
                  <c:v>16393</c:v>
                </c:pt>
                <c:pt idx="55">
                  <c:v>16442</c:v>
                </c:pt>
                <c:pt idx="56">
                  <c:v>16485</c:v>
                </c:pt>
                <c:pt idx="57">
                  <c:v>16724</c:v>
                </c:pt>
                <c:pt idx="58">
                  <c:v>16822</c:v>
                </c:pt>
                <c:pt idx="59">
                  <c:v>16933</c:v>
                </c:pt>
                <c:pt idx="60">
                  <c:v>17056</c:v>
                </c:pt>
                <c:pt idx="61">
                  <c:v>17455</c:v>
                </c:pt>
                <c:pt idx="62">
                  <c:v>17888</c:v>
                </c:pt>
                <c:pt idx="63">
                  <c:v>18434</c:v>
                </c:pt>
                <c:pt idx="64">
                  <c:v>18505</c:v>
                </c:pt>
                <c:pt idx="65">
                  <c:v>18990</c:v>
                </c:pt>
                <c:pt idx="66">
                  <c:v>19506</c:v>
                </c:pt>
                <c:pt idx="67">
                  <c:v>20516</c:v>
                </c:pt>
                <c:pt idx="68">
                  <c:v>20732</c:v>
                </c:pt>
                <c:pt idx="69">
                  <c:v>21260</c:v>
                </c:pt>
                <c:pt idx="70">
                  <c:v>21828</c:v>
                </c:pt>
                <c:pt idx="71">
                  <c:v>21914</c:v>
                </c:pt>
                <c:pt idx="72">
                  <c:v>23987</c:v>
                </c:pt>
                <c:pt idx="73">
                  <c:v>24920</c:v>
                </c:pt>
                <c:pt idx="74">
                  <c:v>24923</c:v>
                </c:pt>
                <c:pt idx="75">
                  <c:v>24978</c:v>
                </c:pt>
                <c:pt idx="76">
                  <c:v>24984</c:v>
                </c:pt>
                <c:pt idx="77">
                  <c:v>25108</c:v>
                </c:pt>
                <c:pt idx="78">
                  <c:v>25740</c:v>
                </c:pt>
                <c:pt idx="79">
                  <c:v>26130</c:v>
                </c:pt>
                <c:pt idx="80">
                  <c:v>27766</c:v>
                </c:pt>
                <c:pt idx="81">
                  <c:v>28734</c:v>
                </c:pt>
                <c:pt idx="82">
                  <c:v>28808</c:v>
                </c:pt>
                <c:pt idx="83">
                  <c:v>29350</c:v>
                </c:pt>
                <c:pt idx="84">
                  <c:v>32517</c:v>
                </c:pt>
                <c:pt idx="85">
                  <c:v>32517</c:v>
                </c:pt>
              </c:numCache>
            </c:numRef>
          </c:xVal>
          <c:yVal>
            <c:numRef>
              <c:f>Active!$O$21:$O$987</c:f>
              <c:numCache>
                <c:formatCode>General</c:formatCode>
                <c:ptCount val="967"/>
                <c:pt idx="0">
                  <c:v>3.2619666318825083E-2</c:v>
                </c:pt>
                <c:pt idx="1">
                  <c:v>3.2619666318825083E-2</c:v>
                </c:pt>
                <c:pt idx="2">
                  <c:v>2.8895354277115867E-2</c:v>
                </c:pt>
                <c:pt idx="3">
                  <c:v>2.8666451377542375E-2</c:v>
                </c:pt>
                <c:pt idx="4">
                  <c:v>2.5628848034553627E-2</c:v>
                </c:pt>
                <c:pt idx="5">
                  <c:v>2.5072057197753246E-2</c:v>
                </c:pt>
                <c:pt idx="6">
                  <c:v>1.8044119524361767E-2</c:v>
                </c:pt>
                <c:pt idx="7">
                  <c:v>1.7796656930228263E-2</c:v>
                </c:pt>
                <c:pt idx="8">
                  <c:v>1.7586313725214783E-2</c:v>
                </c:pt>
                <c:pt idx="9">
                  <c:v>1.754919433609476E-2</c:v>
                </c:pt>
                <c:pt idx="10">
                  <c:v>1.530965785918656E-2</c:v>
                </c:pt>
                <c:pt idx="11">
                  <c:v>1.5272538470066533E-2</c:v>
                </c:pt>
                <c:pt idx="12">
                  <c:v>1.4375486566332585E-2</c:v>
                </c:pt>
                <c:pt idx="13">
                  <c:v>1.2006032227504296E-2</c:v>
                </c:pt>
                <c:pt idx="14">
                  <c:v>1.179568902249082E-2</c:v>
                </c:pt>
                <c:pt idx="15">
                  <c:v>1.1108980323770348E-2</c:v>
                </c:pt>
                <c:pt idx="16">
                  <c:v>5.602937604299911E-3</c:v>
                </c:pt>
                <c:pt idx="17">
                  <c:v>5.3740347047264193E-3</c:v>
                </c:pt>
                <c:pt idx="18">
                  <c:v>5.3554750101664078E-3</c:v>
                </c:pt>
                <c:pt idx="19">
                  <c:v>5.3369153156063928E-3</c:v>
                </c:pt>
                <c:pt idx="20">
                  <c:v>5.0523333323528666E-3</c:v>
                </c:pt>
                <c:pt idx="21">
                  <c:v>2.354991056297686E-3</c:v>
                </c:pt>
                <c:pt idx="22">
                  <c:v>1.5383644956571269E-3</c:v>
                </c:pt>
                <c:pt idx="23">
                  <c:v>-5.898138138909978E-4</c:v>
                </c:pt>
                <c:pt idx="24">
                  <c:v>-1.1267824750751644E-2</c:v>
                </c:pt>
                <c:pt idx="25">
                  <c:v>-1.4744674198327361E-2</c:v>
                </c:pt>
                <c:pt idx="26">
                  <c:v>-1.5715964880301359E-2</c:v>
                </c:pt>
                <c:pt idx="27">
                  <c:v>-1.8945351733743572E-2</c:v>
                </c:pt>
                <c:pt idx="28">
                  <c:v>-2.1791171566278855E-2</c:v>
                </c:pt>
                <c:pt idx="29">
                  <c:v>-2.2267537059985847E-2</c:v>
                </c:pt>
                <c:pt idx="30">
                  <c:v>-2.4469954147774024E-2</c:v>
                </c:pt>
                <c:pt idx="31">
                  <c:v>-2.4717416741907527E-2</c:v>
                </c:pt>
                <c:pt idx="32">
                  <c:v>-2.7773579779456284E-2</c:v>
                </c:pt>
                <c:pt idx="33">
                  <c:v>-3.1825779758392389E-2</c:v>
                </c:pt>
                <c:pt idx="34">
                  <c:v>-3.2376384030339433E-2</c:v>
                </c:pt>
                <c:pt idx="35">
                  <c:v>-4.7836609598830029E-2</c:v>
                </c:pt>
                <c:pt idx="36">
                  <c:v>-6.1889391663186327E-2</c:v>
                </c:pt>
                <c:pt idx="37">
                  <c:v>-6.1892484945612988E-2</c:v>
                </c:pt>
                <c:pt idx="38">
                  <c:v>-6.2183253493719851E-2</c:v>
                </c:pt>
                <c:pt idx="39">
                  <c:v>-6.2585380209186803E-2</c:v>
                </c:pt>
                <c:pt idx="40">
                  <c:v>-6.5016700196548469E-2</c:v>
                </c:pt>
                <c:pt idx="41">
                  <c:v>-6.5128058363908545E-2</c:v>
                </c:pt>
                <c:pt idx="42">
                  <c:v>-6.6164307976842585E-2</c:v>
                </c:pt>
                <c:pt idx="43">
                  <c:v>-6.758721789311023E-2</c:v>
                </c:pt>
                <c:pt idx="44">
                  <c:v>-6.8283206439110705E-2</c:v>
                </c:pt>
                <c:pt idx="45">
                  <c:v>-6.8295579568817377E-2</c:v>
                </c:pt>
                <c:pt idx="46">
                  <c:v>-6.8301766133670713E-2</c:v>
                </c:pt>
                <c:pt idx="47">
                  <c:v>-6.8314139263377385E-2</c:v>
                </c:pt>
                <c:pt idx="48">
                  <c:v>-6.8320325828230721E-2</c:v>
                </c:pt>
                <c:pt idx="49">
                  <c:v>-6.8332698957937407E-2</c:v>
                </c:pt>
                <c:pt idx="50">
                  <c:v>-6.8351258652497415E-2</c:v>
                </c:pt>
                <c:pt idx="51">
                  <c:v>-6.8357445217350751E-2</c:v>
                </c:pt>
                <c:pt idx="52">
                  <c:v>-6.8431683995590797E-2</c:v>
                </c:pt>
                <c:pt idx="53">
                  <c:v>-6.8790504757084384E-2</c:v>
                </c:pt>
                <c:pt idx="54">
                  <c:v>-6.879669132193772E-2</c:v>
                </c:pt>
                <c:pt idx="55">
                  <c:v>-6.9099832999751254E-2</c:v>
                </c:pt>
                <c:pt idx="56">
                  <c:v>-6.9365855288444772E-2</c:v>
                </c:pt>
                <c:pt idx="57">
                  <c:v>-7.0844444288392455E-2</c:v>
                </c:pt>
                <c:pt idx="58">
                  <c:v>-7.1450727644019538E-2</c:v>
                </c:pt>
                <c:pt idx="59">
                  <c:v>-7.2137436342740002E-2</c:v>
                </c:pt>
                <c:pt idx="60">
                  <c:v>-7.2898383819700527E-2</c:v>
                </c:pt>
                <c:pt idx="61">
                  <c:v>-7.5366823196182223E-2</c:v>
                </c:pt>
                <c:pt idx="62">
                  <c:v>-7.8045605777677385E-2</c:v>
                </c:pt>
                <c:pt idx="63">
                  <c:v>-8.1423470187599697E-2</c:v>
                </c:pt>
                <c:pt idx="64">
                  <c:v>-8.1862716292186666E-2</c:v>
                </c:pt>
                <c:pt idx="65">
                  <c:v>-8.4863200246055398E-2</c:v>
                </c:pt>
                <c:pt idx="66">
                  <c:v>-8.8055467710377575E-2</c:v>
                </c:pt>
                <c:pt idx="67">
                  <c:v>-9.4303898212248535E-2</c:v>
                </c:pt>
                <c:pt idx="68">
                  <c:v>-9.5640196220569448E-2</c:v>
                </c:pt>
                <c:pt idx="69">
                  <c:v>-9.8906702463131671E-2</c:v>
                </c:pt>
                <c:pt idx="70">
                  <c:v>-0.10242067129982742</c:v>
                </c:pt>
                <c:pt idx="71">
                  <c:v>-0.10295271587721445</c:v>
                </c:pt>
                <c:pt idx="72">
                  <c:v>-0.11577746481818323</c:v>
                </c:pt>
                <c:pt idx="73">
                  <c:v>-0.12154952982634719</c:v>
                </c:pt>
                <c:pt idx="74">
                  <c:v>-0.12156808952090721</c:v>
                </c:pt>
                <c:pt idx="75">
                  <c:v>-0.12190835058784076</c:v>
                </c:pt>
                <c:pt idx="76">
                  <c:v>-0.1219454699769608</c:v>
                </c:pt>
                <c:pt idx="77">
                  <c:v>-0.12271260401877467</c:v>
                </c:pt>
                <c:pt idx="78">
                  <c:v>-0.12662251300608401</c:v>
                </c:pt>
                <c:pt idx="79">
                  <c:v>-0.12903527329888564</c:v>
                </c:pt>
                <c:pt idx="80">
                  <c:v>-0.13915649339894592</c:v>
                </c:pt>
                <c:pt idx="81">
                  <c:v>-0.14514508817697669</c:v>
                </c:pt>
                <c:pt idx="82">
                  <c:v>-0.14560289397612364</c:v>
                </c:pt>
                <c:pt idx="83">
                  <c:v>-0.14895601212663262</c:v>
                </c:pt>
                <c:pt idx="84">
                  <c:v>-0.16854886301715272</c:v>
                </c:pt>
                <c:pt idx="85">
                  <c:v>-0.16854886301715272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47E-4F77-9E1B-37C0A343A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6705048"/>
        <c:axId val="1"/>
      </c:scatterChart>
      <c:valAx>
        <c:axId val="796705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8167261466417"/>
              <c:y val="0.8322798099604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956834532374098E-2"/>
              <c:y val="0.363924715106814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67050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525198738646878"/>
          <c:y val="0.91772284793514725"/>
          <c:w val="0.73021639381408265"/>
          <c:h val="6.329113924050633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DO And - O-C Diagr.</a:t>
            </a:r>
          </a:p>
        </c:rich>
      </c:tx>
      <c:layout>
        <c:manualLayout>
          <c:xMode val="edge"/>
          <c:yMode val="edge"/>
          <c:x val="0.3597126078664627"/>
          <c:y val="3.51437699680511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676394830186"/>
          <c:y val="0.15335487182207191"/>
          <c:w val="0.789569038726182"/>
          <c:h val="0.6134194872882876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15330</c:v>
                </c:pt>
                <c:pt idx="2">
                  <c:v>15330.5</c:v>
                </c:pt>
                <c:pt idx="3">
                  <c:v>15837.5</c:v>
                </c:pt>
                <c:pt idx="4">
                  <c:v>16023.5</c:v>
                </c:pt>
                <c:pt idx="5">
                  <c:v>16254.5</c:v>
                </c:pt>
                <c:pt idx="6">
                  <c:v>16367</c:v>
                </c:pt>
                <c:pt idx="7">
                  <c:v>16369</c:v>
                </c:pt>
                <c:pt idx="8">
                  <c:v>16370</c:v>
                </c:pt>
                <c:pt idx="9">
                  <c:v>16372</c:v>
                </c:pt>
                <c:pt idx="10">
                  <c:v>16373</c:v>
                </c:pt>
                <c:pt idx="11">
                  <c:v>16375</c:v>
                </c:pt>
                <c:pt idx="12">
                  <c:v>16378</c:v>
                </c:pt>
                <c:pt idx="13">
                  <c:v>16379</c:v>
                </c:pt>
                <c:pt idx="14">
                  <c:v>16391</c:v>
                </c:pt>
                <c:pt idx="15">
                  <c:v>16449.5</c:v>
                </c:pt>
                <c:pt idx="16">
                  <c:v>16450.5</c:v>
                </c:pt>
                <c:pt idx="17">
                  <c:v>16499.5</c:v>
                </c:pt>
                <c:pt idx="18">
                  <c:v>16543</c:v>
                </c:pt>
                <c:pt idx="19">
                  <c:v>16782.5</c:v>
                </c:pt>
                <c:pt idx="20">
                  <c:v>16881</c:v>
                </c:pt>
                <c:pt idx="21">
                  <c:v>16992.5</c:v>
                </c:pt>
                <c:pt idx="22">
                  <c:v>17116</c:v>
                </c:pt>
                <c:pt idx="23">
                  <c:v>17516</c:v>
                </c:pt>
                <c:pt idx="24">
                  <c:v>17950.5</c:v>
                </c:pt>
                <c:pt idx="25">
                  <c:v>18498.5</c:v>
                </c:pt>
                <c:pt idx="26">
                  <c:v>18570</c:v>
                </c:pt>
                <c:pt idx="27">
                  <c:v>19056.5</c:v>
                </c:pt>
                <c:pt idx="28">
                  <c:v>19574.5</c:v>
                </c:pt>
                <c:pt idx="29">
                  <c:v>20588</c:v>
                </c:pt>
                <c:pt idx="30">
                  <c:v>20804.5</c:v>
                </c:pt>
                <c:pt idx="31">
                  <c:v>21334.5</c:v>
                </c:pt>
                <c:pt idx="32">
                  <c:v>21904.5</c:v>
                </c:pt>
                <c:pt idx="33">
                  <c:v>21991</c:v>
                </c:pt>
                <c:pt idx="34">
                  <c:v>25065.5</c:v>
                </c:pt>
                <c:pt idx="35">
                  <c:v>25071.5</c:v>
                </c:pt>
                <c:pt idx="36">
                  <c:v>25196</c:v>
                </c:pt>
                <c:pt idx="37">
                  <c:v>25830</c:v>
                </c:pt>
                <c:pt idx="38">
                  <c:v>26221.5</c:v>
                </c:pt>
              </c:numCache>
            </c:numRef>
          </c:xVal>
          <c:yVal>
            <c:numRef>
              <c:f>'A (old)'!$H$21:$H$993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AC-4620-87DF-E74A8948BA23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25">
                    <c:v>8.0000000000000002E-3</c:v>
                  </c:pt>
                  <c:pt idx="26">
                    <c:v>7.0000000000000001E-3</c:v>
                  </c:pt>
                  <c:pt idx="27">
                    <c:v>0.01</c:v>
                  </c:pt>
                  <c:pt idx="28">
                    <c:v>4.0000000000000001E-3</c:v>
                  </c:pt>
                  <c:pt idx="29">
                    <c:v>3.0000000000000001E-3</c:v>
                  </c:pt>
                  <c:pt idx="30">
                    <c:v>3.0000000000000001E-3</c:v>
                  </c:pt>
                  <c:pt idx="31">
                    <c:v>2E-3</c:v>
                  </c:pt>
                  <c:pt idx="32">
                    <c:v>1.4E-3</c:v>
                  </c:pt>
                  <c:pt idx="33">
                    <c:v>1.1999999999999999E-3</c:v>
                  </c:pt>
                  <c:pt idx="34">
                    <c:v>1E-4</c:v>
                  </c:pt>
                  <c:pt idx="35">
                    <c:v>3.2000000000000002E-3</c:v>
                  </c:pt>
                  <c:pt idx="36">
                    <c:v>1E-4</c:v>
                  </c:pt>
                  <c:pt idx="37">
                    <c:v>2E-3</c:v>
                  </c:pt>
                  <c:pt idx="38">
                    <c:v>4.0000000000000002E-4</c:v>
                  </c:pt>
                </c:numCache>
              </c:numRef>
            </c:plus>
            <c:min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25">
                    <c:v>8.0000000000000002E-3</c:v>
                  </c:pt>
                  <c:pt idx="26">
                    <c:v>7.0000000000000001E-3</c:v>
                  </c:pt>
                  <c:pt idx="27">
                    <c:v>0.01</c:v>
                  </c:pt>
                  <c:pt idx="28">
                    <c:v>4.0000000000000001E-3</c:v>
                  </c:pt>
                  <c:pt idx="29">
                    <c:v>3.0000000000000001E-3</c:v>
                  </c:pt>
                  <c:pt idx="30">
                    <c:v>3.0000000000000001E-3</c:v>
                  </c:pt>
                  <c:pt idx="31">
                    <c:v>2E-3</c:v>
                  </c:pt>
                  <c:pt idx="32">
                    <c:v>1.4E-3</c:v>
                  </c:pt>
                  <c:pt idx="33">
                    <c:v>1.1999999999999999E-3</c:v>
                  </c:pt>
                  <c:pt idx="34">
                    <c:v>1E-4</c:v>
                  </c:pt>
                  <c:pt idx="35">
                    <c:v>3.2000000000000002E-3</c:v>
                  </c:pt>
                  <c:pt idx="36">
                    <c:v>1E-4</c:v>
                  </c:pt>
                  <c:pt idx="37">
                    <c:v>2E-3</c:v>
                  </c:pt>
                  <c:pt idx="3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15330</c:v>
                </c:pt>
                <c:pt idx="2">
                  <c:v>15330.5</c:v>
                </c:pt>
                <c:pt idx="3">
                  <c:v>15837.5</c:v>
                </c:pt>
                <c:pt idx="4">
                  <c:v>16023.5</c:v>
                </c:pt>
                <c:pt idx="5">
                  <c:v>16254.5</c:v>
                </c:pt>
                <c:pt idx="6">
                  <c:v>16367</c:v>
                </c:pt>
                <c:pt idx="7">
                  <c:v>16369</c:v>
                </c:pt>
                <c:pt idx="8">
                  <c:v>16370</c:v>
                </c:pt>
                <c:pt idx="9">
                  <c:v>16372</c:v>
                </c:pt>
                <c:pt idx="10">
                  <c:v>16373</c:v>
                </c:pt>
                <c:pt idx="11">
                  <c:v>16375</c:v>
                </c:pt>
                <c:pt idx="12">
                  <c:v>16378</c:v>
                </c:pt>
                <c:pt idx="13">
                  <c:v>16379</c:v>
                </c:pt>
                <c:pt idx="14">
                  <c:v>16391</c:v>
                </c:pt>
                <c:pt idx="15">
                  <c:v>16449.5</c:v>
                </c:pt>
                <c:pt idx="16">
                  <c:v>16450.5</c:v>
                </c:pt>
                <c:pt idx="17">
                  <c:v>16499.5</c:v>
                </c:pt>
                <c:pt idx="18">
                  <c:v>16543</c:v>
                </c:pt>
                <c:pt idx="19">
                  <c:v>16782.5</c:v>
                </c:pt>
                <c:pt idx="20">
                  <c:v>16881</c:v>
                </c:pt>
                <c:pt idx="21">
                  <c:v>16992.5</c:v>
                </c:pt>
                <c:pt idx="22">
                  <c:v>17116</c:v>
                </c:pt>
                <c:pt idx="23">
                  <c:v>17516</c:v>
                </c:pt>
                <c:pt idx="24">
                  <c:v>17950.5</c:v>
                </c:pt>
                <c:pt idx="25">
                  <c:v>18498.5</c:v>
                </c:pt>
                <c:pt idx="26">
                  <c:v>18570</c:v>
                </c:pt>
                <c:pt idx="27">
                  <c:v>19056.5</c:v>
                </c:pt>
                <c:pt idx="28">
                  <c:v>19574.5</c:v>
                </c:pt>
                <c:pt idx="29">
                  <c:v>20588</c:v>
                </c:pt>
                <c:pt idx="30">
                  <c:v>20804.5</c:v>
                </c:pt>
                <c:pt idx="31">
                  <c:v>21334.5</c:v>
                </c:pt>
                <c:pt idx="32">
                  <c:v>21904.5</c:v>
                </c:pt>
                <c:pt idx="33">
                  <c:v>21991</c:v>
                </c:pt>
                <c:pt idx="34">
                  <c:v>25065.5</c:v>
                </c:pt>
                <c:pt idx="35">
                  <c:v>25071.5</c:v>
                </c:pt>
                <c:pt idx="36">
                  <c:v>25196</c:v>
                </c:pt>
                <c:pt idx="37">
                  <c:v>25830</c:v>
                </c:pt>
                <c:pt idx="38">
                  <c:v>26221.5</c:v>
                </c:pt>
              </c:numCache>
            </c:numRef>
          </c:xVal>
          <c:yVal>
            <c:numRef>
              <c:f>'A (old)'!$I$21:$I$993</c:f>
              <c:numCache>
                <c:formatCode>General</c:formatCode>
                <c:ptCount val="973"/>
                <c:pt idx="1">
                  <c:v>6.9999999977881089E-3</c:v>
                </c:pt>
                <c:pt idx="2">
                  <c:v>1.3999999995576218E-2</c:v>
                </c:pt>
                <c:pt idx="3">
                  <c:v>-1.6000000003259629E-2</c:v>
                </c:pt>
                <c:pt idx="4">
                  <c:v>-3.500000000349246E-2</c:v>
                </c:pt>
                <c:pt idx="5">
                  <c:v>-5.7000000000698492E-2</c:v>
                </c:pt>
                <c:pt idx="6">
                  <c:v>0.16100000000733417</c:v>
                </c:pt>
                <c:pt idx="7">
                  <c:v>0.13399999999819556</c:v>
                </c:pt>
                <c:pt idx="8">
                  <c:v>0.14300000000366708</c:v>
                </c:pt>
                <c:pt idx="9">
                  <c:v>0.14000000000669388</c:v>
                </c:pt>
                <c:pt idx="10">
                  <c:v>0.11099999999714782</c:v>
                </c:pt>
                <c:pt idx="11">
                  <c:v>0.13199999999778811</c:v>
                </c:pt>
                <c:pt idx="12">
                  <c:v>9.8999999994703103E-2</c:v>
                </c:pt>
                <c:pt idx="13">
                  <c:v>0.14699999999720603</c:v>
                </c:pt>
                <c:pt idx="14">
                  <c:v>0.15600000000267755</c:v>
                </c:pt>
                <c:pt idx="15">
                  <c:v>7.0000000050640665E-3</c:v>
                </c:pt>
                <c:pt idx="16">
                  <c:v>-1.0000000002037268E-2</c:v>
                </c:pt>
                <c:pt idx="17">
                  <c:v>9.3999999997322448E-2</c:v>
                </c:pt>
                <c:pt idx="18">
                  <c:v>-0.12299999999959255</c:v>
                </c:pt>
                <c:pt idx="19">
                  <c:v>9.2000000004190952E-2</c:v>
                </c:pt>
                <c:pt idx="20">
                  <c:v>-1.6999999999825377E-2</c:v>
                </c:pt>
                <c:pt idx="21">
                  <c:v>-7.9999999994470272E-2</c:v>
                </c:pt>
                <c:pt idx="22">
                  <c:v>-0.12900000000081491</c:v>
                </c:pt>
                <c:pt idx="23">
                  <c:v>0.13399999999819556</c:v>
                </c:pt>
                <c:pt idx="24">
                  <c:v>0.1269999999931315</c:v>
                </c:pt>
                <c:pt idx="25">
                  <c:v>6.3000000001920853E-2</c:v>
                </c:pt>
                <c:pt idx="26">
                  <c:v>-0.10199999999895226</c:v>
                </c:pt>
                <c:pt idx="27">
                  <c:v>2.5000000001455192E-2</c:v>
                </c:pt>
                <c:pt idx="28">
                  <c:v>-9.1000000000349246E-2</c:v>
                </c:pt>
                <c:pt idx="29">
                  <c:v>-8.4999999999126885E-2</c:v>
                </c:pt>
                <c:pt idx="30">
                  <c:v>9.5999999997729901E-2</c:v>
                </c:pt>
                <c:pt idx="31">
                  <c:v>-1.0000000002037268E-2</c:v>
                </c:pt>
                <c:pt idx="33">
                  <c:v>-0.1408000000010361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1AC-4620-87DF-E74A8948BA23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</c:numCache>
              </c:numRef>
            </c:plus>
            <c:min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15330</c:v>
                </c:pt>
                <c:pt idx="2">
                  <c:v>15330.5</c:v>
                </c:pt>
                <c:pt idx="3">
                  <c:v>15837.5</c:v>
                </c:pt>
                <c:pt idx="4">
                  <c:v>16023.5</c:v>
                </c:pt>
                <c:pt idx="5">
                  <c:v>16254.5</c:v>
                </c:pt>
                <c:pt idx="6">
                  <c:v>16367</c:v>
                </c:pt>
                <c:pt idx="7">
                  <c:v>16369</c:v>
                </c:pt>
                <c:pt idx="8">
                  <c:v>16370</c:v>
                </c:pt>
                <c:pt idx="9">
                  <c:v>16372</c:v>
                </c:pt>
                <c:pt idx="10">
                  <c:v>16373</c:v>
                </c:pt>
                <c:pt idx="11">
                  <c:v>16375</c:v>
                </c:pt>
                <c:pt idx="12">
                  <c:v>16378</c:v>
                </c:pt>
                <c:pt idx="13">
                  <c:v>16379</c:v>
                </c:pt>
                <c:pt idx="14">
                  <c:v>16391</c:v>
                </c:pt>
                <c:pt idx="15">
                  <c:v>16449.5</c:v>
                </c:pt>
                <c:pt idx="16">
                  <c:v>16450.5</c:v>
                </c:pt>
                <c:pt idx="17">
                  <c:v>16499.5</c:v>
                </c:pt>
                <c:pt idx="18">
                  <c:v>16543</c:v>
                </c:pt>
                <c:pt idx="19">
                  <c:v>16782.5</c:v>
                </c:pt>
                <c:pt idx="20">
                  <c:v>16881</c:v>
                </c:pt>
                <c:pt idx="21">
                  <c:v>16992.5</c:v>
                </c:pt>
                <c:pt idx="22">
                  <c:v>17116</c:v>
                </c:pt>
                <c:pt idx="23">
                  <c:v>17516</c:v>
                </c:pt>
                <c:pt idx="24">
                  <c:v>17950.5</c:v>
                </c:pt>
                <c:pt idx="25">
                  <c:v>18498.5</c:v>
                </c:pt>
                <c:pt idx="26">
                  <c:v>18570</c:v>
                </c:pt>
                <c:pt idx="27">
                  <c:v>19056.5</c:v>
                </c:pt>
                <c:pt idx="28">
                  <c:v>19574.5</c:v>
                </c:pt>
                <c:pt idx="29">
                  <c:v>20588</c:v>
                </c:pt>
                <c:pt idx="30">
                  <c:v>20804.5</c:v>
                </c:pt>
                <c:pt idx="31">
                  <c:v>21334.5</c:v>
                </c:pt>
                <c:pt idx="32">
                  <c:v>21904.5</c:v>
                </c:pt>
                <c:pt idx="33">
                  <c:v>21991</c:v>
                </c:pt>
                <c:pt idx="34">
                  <c:v>25065.5</c:v>
                </c:pt>
                <c:pt idx="35">
                  <c:v>25071.5</c:v>
                </c:pt>
                <c:pt idx="36">
                  <c:v>25196</c:v>
                </c:pt>
                <c:pt idx="37">
                  <c:v>25830</c:v>
                </c:pt>
                <c:pt idx="38">
                  <c:v>26221.5</c:v>
                </c:pt>
              </c:numCache>
            </c:numRef>
          </c:xVal>
          <c:yVal>
            <c:numRef>
              <c:f>'A (old)'!$J$21:$J$993</c:f>
              <c:numCache>
                <c:formatCode>General</c:formatCode>
                <c:ptCount val="973"/>
                <c:pt idx="32">
                  <c:v>-7.7999999994062819E-3</c:v>
                </c:pt>
                <c:pt idx="34">
                  <c:v>1.4799999997194391E-2</c:v>
                </c:pt>
                <c:pt idx="35">
                  <c:v>3.0999999995401595E-2</c:v>
                </c:pt>
                <c:pt idx="36">
                  <c:v>-1.5099999996891711E-2</c:v>
                </c:pt>
                <c:pt idx="37">
                  <c:v>0.12299999999959255</c:v>
                </c:pt>
                <c:pt idx="38">
                  <c:v>4.3000000005122274E-2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1AC-4620-87DF-E74A8948BA23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5">
                    <c:v>8.0000000000000002E-3</c:v>
                  </c:pt>
                  <c:pt idx="26">
                    <c:v>7.0000000000000001E-3</c:v>
                  </c:pt>
                  <c:pt idx="27">
                    <c:v>0.01</c:v>
                  </c:pt>
                  <c:pt idx="28">
                    <c:v>4.0000000000000001E-3</c:v>
                  </c:pt>
                  <c:pt idx="29">
                    <c:v>3.0000000000000001E-3</c:v>
                  </c:pt>
                  <c:pt idx="30">
                    <c:v>3.0000000000000001E-3</c:v>
                  </c:pt>
                  <c:pt idx="31">
                    <c:v>2E-3</c:v>
                  </c:pt>
                  <c:pt idx="32">
                    <c:v>1.4E-3</c:v>
                  </c:pt>
                  <c:pt idx="33">
                    <c:v>1.1999999999999999E-3</c:v>
                  </c:pt>
                  <c:pt idx="34">
                    <c:v>1E-4</c:v>
                  </c:pt>
                  <c:pt idx="35">
                    <c:v>3.2000000000000002E-3</c:v>
                  </c:pt>
                  <c:pt idx="36">
                    <c:v>1E-4</c:v>
                  </c:pt>
                  <c:pt idx="37">
                    <c:v>2E-3</c:v>
                  </c:pt>
                  <c:pt idx="38">
                    <c:v>4.0000000000000002E-4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5">
                    <c:v>8.0000000000000002E-3</c:v>
                  </c:pt>
                  <c:pt idx="26">
                    <c:v>7.0000000000000001E-3</c:v>
                  </c:pt>
                  <c:pt idx="27">
                    <c:v>0.01</c:v>
                  </c:pt>
                  <c:pt idx="28">
                    <c:v>4.0000000000000001E-3</c:v>
                  </c:pt>
                  <c:pt idx="29">
                    <c:v>3.0000000000000001E-3</c:v>
                  </c:pt>
                  <c:pt idx="30">
                    <c:v>3.0000000000000001E-3</c:v>
                  </c:pt>
                  <c:pt idx="31">
                    <c:v>2E-3</c:v>
                  </c:pt>
                  <c:pt idx="32">
                    <c:v>1.4E-3</c:v>
                  </c:pt>
                  <c:pt idx="33">
                    <c:v>1.1999999999999999E-3</c:v>
                  </c:pt>
                  <c:pt idx="34">
                    <c:v>1E-4</c:v>
                  </c:pt>
                  <c:pt idx="35">
                    <c:v>3.2000000000000002E-3</c:v>
                  </c:pt>
                  <c:pt idx="36">
                    <c:v>1E-4</c:v>
                  </c:pt>
                  <c:pt idx="37">
                    <c:v>2E-3</c:v>
                  </c:pt>
                  <c:pt idx="3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15330</c:v>
                </c:pt>
                <c:pt idx="2">
                  <c:v>15330.5</c:v>
                </c:pt>
                <c:pt idx="3">
                  <c:v>15837.5</c:v>
                </c:pt>
                <c:pt idx="4">
                  <c:v>16023.5</c:v>
                </c:pt>
                <c:pt idx="5">
                  <c:v>16254.5</c:v>
                </c:pt>
                <c:pt idx="6">
                  <c:v>16367</c:v>
                </c:pt>
                <c:pt idx="7">
                  <c:v>16369</c:v>
                </c:pt>
                <c:pt idx="8">
                  <c:v>16370</c:v>
                </c:pt>
                <c:pt idx="9">
                  <c:v>16372</c:v>
                </c:pt>
                <c:pt idx="10">
                  <c:v>16373</c:v>
                </c:pt>
                <c:pt idx="11">
                  <c:v>16375</c:v>
                </c:pt>
                <c:pt idx="12">
                  <c:v>16378</c:v>
                </c:pt>
                <c:pt idx="13">
                  <c:v>16379</c:v>
                </c:pt>
                <c:pt idx="14">
                  <c:v>16391</c:v>
                </c:pt>
                <c:pt idx="15">
                  <c:v>16449.5</c:v>
                </c:pt>
                <c:pt idx="16">
                  <c:v>16450.5</c:v>
                </c:pt>
                <c:pt idx="17">
                  <c:v>16499.5</c:v>
                </c:pt>
                <c:pt idx="18">
                  <c:v>16543</c:v>
                </c:pt>
                <c:pt idx="19">
                  <c:v>16782.5</c:v>
                </c:pt>
                <c:pt idx="20">
                  <c:v>16881</c:v>
                </c:pt>
                <c:pt idx="21">
                  <c:v>16992.5</c:v>
                </c:pt>
                <c:pt idx="22">
                  <c:v>17116</c:v>
                </c:pt>
                <c:pt idx="23">
                  <c:v>17516</c:v>
                </c:pt>
                <c:pt idx="24">
                  <c:v>17950.5</c:v>
                </c:pt>
                <c:pt idx="25">
                  <c:v>18498.5</c:v>
                </c:pt>
                <c:pt idx="26">
                  <c:v>18570</c:v>
                </c:pt>
                <c:pt idx="27">
                  <c:v>19056.5</c:v>
                </c:pt>
                <c:pt idx="28">
                  <c:v>19574.5</c:v>
                </c:pt>
                <c:pt idx="29">
                  <c:v>20588</c:v>
                </c:pt>
                <c:pt idx="30">
                  <c:v>20804.5</c:v>
                </c:pt>
                <c:pt idx="31">
                  <c:v>21334.5</c:v>
                </c:pt>
                <c:pt idx="32">
                  <c:v>21904.5</c:v>
                </c:pt>
                <c:pt idx="33">
                  <c:v>21991</c:v>
                </c:pt>
                <c:pt idx="34">
                  <c:v>25065.5</c:v>
                </c:pt>
                <c:pt idx="35">
                  <c:v>25071.5</c:v>
                </c:pt>
                <c:pt idx="36">
                  <c:v>25196</c:v>
                </c:pt>
                <c:pt idx="37">
                  <c:v>25830</c:v>
                </c:pt>
                <c:pt idx="38">
                  <c:v>26221.5</c:v>
                </c:pt>
              </c:numCache>
            </c:numRef>
          </c:xVal>
          <c:yVal>
            <c:numRef>
              <c:f>'A (old)'!$K$21:$K$993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1AC-4620-87DF-E74A8948BA23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5">
                    <c:v>8.0000000000000002E-3</c:v>
                  </c:pt>
                  <c:pt idx="26">
                    <c:v>7.0000000000000001E-3</c:v>
                  </c:pt>
                  <c:pt idx="27">
                    <c:v>0.01</c:v>
                  </c:pt>
                  <c:pt idx="28">
                    <c:v>4.0000000000000001E-3</c:v>
                  </c:pt>
                  <c:pt idx="29">
                    <c:v>3.0000000000000001E-3</c:v>
                  </c:pt>
                  <c:pt idx="30">
                    <c:v>3.0000000000000001E-3</c:v>
                  </c:pt>
                  <c:pt idx="31">
                    <c:v>2E-3</c:v>
                  </c:pt>
                  <c:pt idx="32">
                    <c:v>1.4E-3</c:v>
                  </c:pt>
                  <c:pt idx="33">
                    <c:v>1.1999999999999999E-3</c:v>
                  </c:pt>
                  <c:pt idx="34">
                    <c:v>1E-4</c:v>
                  </c:pt>
                  <c:pt idx="35">
                    <c:v>3.2000000000000002E-3</c:v>
                  </c:pt>
                  <c:pt idx="36">
                    <c:v>1E-4</c:v>
                  </c:pt>
                  <c:pt idx="37">
                    <c:v>2E-3</c:v>
                  </c:pt>
                  <c:pt idx="38">
                    <c:v>4.0000000000000002E-4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5">
                    <c:v>8.0000000000000002E-3</c:v>
                  </c:pt>
                  <c:pt idx="26">
                    <c:v>7.0000000000000001E-3</c:v>
                  </c:pt>
                  <c:pt idx="27">
                    <c:v>0.01</c:v>
                  </c:pt>
                  <c:pt idx="28">
                    <c:v>4.0000000000000001E-3</c:v>
                  </c:pt>
                  <c:pt idx="29">
                    <c:v>3.0000000000000001E-3</c:v>
                  </c:pt>
                  <c:pt idx="30">
                    <c:v>3.0000000000000001E-3</c:v>
                  </c:pt>
                  <c:pt idx="31">
                    <c:v>2E-3</c:v>
                  </c:pt>
                  <c:pt idx="32">
                    <c:v>1.4E-3</c:v>
                  </c:pt>
                  <c:pt idx="33">
                    <c:v>1.1999999999999999E-3</c:v>
                  </c:pt>
                  <c:pt idx="34">
                    <c:v>1E-4</c:v>
                  </c:pt>
                  <c:pt idx="35">
                    <c:v>3.2000000000000002E-3</c:v>
                  </c:pt>
                  <c:pt idx="36">
                    <c:v>1E-4</c:v>
                  </c:pt>
                  <c:pt idx="37">
                    <c:v>2E-3</c:v>
                  </c:pt>
                  <c:pt idx="3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15330</c:v>
                </c:pt>
                <c:pt idx="2">
                  <c:v>15330.5</c:v>
                </c:pt>
                <c:pt idx="3">
                  <c:v>15837.5</c:v>
                </c:pt>
                <c:pt idx="4">
                  <c:v>16023.5</c:v>
                </c:pt>
                <c:pt idx="5">
                  <c:v>16254.5</c:v>
                </c:pt>
                <c:pt idx="6">
                  <c:v>16367</c:v>
                </c:pt>
                <c:pt idx="7">
                  <c:v>16369</c:v>
                </c:pt>
                <c:pt idx="8">
                  <c:v>16370</c:v>
                </c:pt>
                <c:pt idx="9">
                  <c:v>16372</c:v>
                </c:pt>
                <c:pt idx="10">
                  <c:v>16373</c:v>
                </c:pt>
                <c:pt idx="11">
                  <c:v>16375</c:v>
                </c:pt>
                <c:pt idx="12">
                  <c:v>16378</c:v>
                </c:pt>
                <c:pt idx="13">
                  <c:v>16379</c:v>
                </c:pt>
                <c:pt idx="14">
                  <c:v>16391</c:v>
                </c:pt>
                <c:pt idx="15">
                  <c:v>16449.5</c:v>
                </c:pt>
                <c:pt idx="16">
                  <c:v>16450.5</c:v>
                </c:pt>
                <c:pt idx="17">
                  <c:v>16499.5</c:v>
                </c:pt>
                <c:pt idx="18">
                  <c:v>16543</c:v>
                </c:pt>
                <c:pt idx="19">
                  <c:v>16782.5</c:v>
                </c:pt>
                <c:pt idx="20">
                  <c:v>16881</c:v>
                </c:pt>
                <c:pt idx="21">
                  <c:v>16992.5</c:v>
                </c:pt>
                <c:pt idx="22">
                  <c:v>17116</c:v>
                </c:pt>
                <c:pt idx="23">
                  <c:v>17516</c:v>
                </c:pt>
                <c:pt idx="24">
                  <c:v>17950.5</c:v>
                </c:pt>
                <c:pt idx="25">
                  <c:v>18498.5</c:v>
                </c:pt>
                <c:pt idx="26">
                  <c:v>18570</c:v>
                </c:pt>
                <c:pt idx="27">
                  <c:v>19056.5</c:v>
                </c:pt>
                <c:pt idx="28">
                  <c:v>19574.5</c:v>
                </c:pt>
                <c:pt idx="29">
                  <c:v>20588</c:v>
                </c:pt>
                <c:pt idx="30">
                  <c:v>20804.5</c:v>
                </c:pt>
                <c:pt idx="31">
                  <c:v>21334.5</c:v>
                </c:pt>
                <c:pt idx="32">
                  <c:v>21904.5</c:v>
                </c:pt>
                <c:pt idx="33">
                  <c:v>21991</c:v>
                </c:pt>
                <c:pt idx="34">
                  <c:v>25065.5</c:v>
                </c:pt>
                <c:pt idx="35">
                  <c:v>25071.5</c:v>
                </c:pt>
                <c:pt idx="36">
                  <c:v>25196</c:v>
                </c:pt>
                <c:pt idx="37">
                  <c:v>25830</c:v>
                </c:pt>
                <c:pt idx="38">
                  <c:v>26221.5</c:v>
                </c:pt>
              </c:numCache>
            </c:numRef>
          </c:xVal>
          <c:yVal>
            <c:numRef>
              <c:f>'A (old)'!$L$21:$L$993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1AC-4620-87DF-E74A8948BA23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5">
                    <c:v>8.0000000000000002E-3</c:v>
                  </c:pt>
                  <c:pt idx="26">
                    <c:v>7.0000000000000001E-3</c:v>
                  </c:pt>
                  <c:pt idx="27">
                    <c:v>0.01</c:v>
                  </c:pt>
                  <c:pt idx="28">
                    <c:v>4.0000000000000001E-3</c:v>
                  </c:pt>
                  <c:pt idx="29">
                    <c:v>3.0000000000000001E-3</c:v>
                  </c:pt>
                  <c:pt idx="30">
                    <c:v>3.0000000000000001E-3</c:v>
                  </c:pt>
                  <c:pt idx="31">
                    <c:v>2E-3</c:v>
                  </c:pt>
                  <c:pt idx="32">
                    <c:v>1.4E-3</c:v>
                  </c:pt>
                  <c:pt idx="33">
                    <c:v>1.1999999999999999E-3</c:v>
                  </c:pt>
                  <c:pt idx="34">
                    <c:v>1E-4</c:v>
                  </c:pt>
                  <c:pt idx="35">
                    <c:v>3.2000000000000002E-3</c:v>
                  </c:pt>
                  <c:pt idx="36">
                    <c:v>1E-4</c:v>
                  </c:pt>
                  <c:pt idx="37">
                    <c:v>2E-3</c:v>
                  </c:pt>
                  <c:pt idx="38">
                    <c:v>4.0000000000000002E-4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5">
                    <c:v>8.0000000000000002E-3</c:v>
                  </c:pt>
                  <c:pt idx="26">
                    <c:v>7.0000000000000001E-3</c:v>
                  </c:pt>
                  <c:pt idx="27">
                    <c:v>0.01</c:v>
                  </c:pt>
                  <c:pt idx="28">
                    <c:v>4.0000000000000001E-3</c:v>
                  </c:pt>
                  <c:pt idx="29">
                    <c:v>3.0000000000000001E-3</c:v>
                  </c:pt>
                  <c:pt idx="30">
                    <c:v>3.0000000000000001E-3</c:v>
                  </c:pt>
                  <c:pt idx="31">
                    <c:v>2E-3</c:v>
                  </c:pt>
                  <c:pt idx="32">
                    <c:v>1.4E-3</c:v>
                  </c:pt>
                  <c:pt idx="33">
                    <c:v>1.1999999999999999E-3</c:v>
                  </c:pt>
                  <c:pt idx="34">
                    <c:v>1E-4</c:v>
                  </c:pt>
                  <c:pt idx="35">
                    <c:v>3.2000000000000002E-3</c:v>
                  </c:pt>
                  <c:pt idx="36">
                    <c:v>1E-4</c:v>
                  </c:pt>
                  <c:pt idx="37">
                    <c:v>2E-3</c:v>
                  </c:pt>
                  <c:pt idx="3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15330</c:v>
                </c:pt>
                <c:pt idx="2">
                  <c:v>15330.5</c:v>
                </c:pt>
                <c:pt idx="3">
                  <c:v>15837.5</c:v>
                </c:pt>
                <c:pt idx="4">
                  <c:v>16023.5</c:v>
                </c:pt>
                <c:pt idx="5">
                  <c:v>16254.5</c:v>
                </c:pt>
                <c:pt idx="6">
                  <c:v>16367</c:v>
                </c:pt>
                <c:pt idx="7">
                  <c:v>16369</c:v>
                </c:pt>
                <c:pt idx="8">
                  <c:v>16370</c:v>
                </c:pt>
                <c:pt idx="9">
                  <c:v>16372</c:v>
                </c:pt>
                <c:pt idx="10">
                  <c:v>16373</c:v>
                </c:pt>
                <c:pt idx="11">
                  <c:v>16375</c:v>
                </c:pt>
                <c:pt idx="12">
                  <c:v>16378</c:v>
                </c:pt>
                <c:pt idx="13">
                  <c:v>16379</c:v>
                </c:pt>
                <c:pt idx="14">
                  <c:v>16391</c:v>
                </c:pt>
                <c:pt idx="15">
                  <c:v>16449.5</c:v>
                </c:pt>
                <c:pt idx="16">
                  <c:v>16450.5</c:v>
                </c:pt>
                <c:pt idx="17">
                  <c:v>16499.5</c:v>
                </c:pt>
                <c:pt idx="18">
                  <c:v>16543</c:v>
                </c:pt>
                <c:pt idx="19">
                  <c:v>16782.5</c:v>
                </c:pt>
                <c:pt idx="20">
                  <c:v>16881</c:v>
                </c:pt>
                <c:pt idx="21">
                  <c:v>16992.5</c:v>
                </c:pt>
                <c:pt idx="22">
                  <c:v>17116</c:v>
                </c:pt>
                <c:pt idx="23">
                  <c:v>17516</c:v>
                </c:pt>
                <c:pt idx="24">
                  <c:v>17950.5</c:v>
                </c:pt>
                <c:pt idx="25">
                  <c:v>18498.5</c:v>
                </c:pt>
                <c:pt idx="26">
                  <c:v>18570</c:v>
                </c:pt>
                <c:pt idx="27">
                  <c:v>19056.5</c:v>
                </c:pt>
                <c:pt idx="28">
                  <c:v>19574.5</c:v>
                </c:pt>
                <c:pt idx="29">
                  <c:v>20588</c:v>
                </c:pt>
                <c:pt idx="30">
                  <c:v>20804.5</c:v>
                </c:pt>
                <c:pt idx="31">
                  <c:v>21334.5</c:v>
                </c:pt>
                <c:pt idx="32">
                  <c:v>21904.5</c:v>
                </c:pt>
                <c:pt idx="33">
                  <c:v>21991</c:v>
                </c:pt>
                <c:pt idx="34">
                  <c:v>25065.5</c:v>
                </c:pt>
                <c:pt idx="35">
                  <c:v>25071.5</c:v>
                </c:pt>
                <c:pt idx="36">
                  <c:v>25196</c:v>
                </c:pt>
                <c:pt idx="37">
                  <c:v>25830</c:v>
                </c:pt>
                <c:pt idx="38">
                  <c:v>26221.5</c:v>
                </c:pt>
              </c:numCache>
            </c:numRef>
          </c:xVal>
          <c:yVal>
            <c:numRef>
              <c:f>'A (old)'!$M$21:$M$993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1AC-4620-87DF-E74A8948BA23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5">
                    <c:v>8.0000000000000002E-3</c:v>
                  </c:pt>
                  <c:pt idx="26">
                    <c:v>7.0000000000000001E-3</c:v>
                  </c:pt>
                  <c:pt idx="27">
                    <c:v>0.01</c:v>
                  </c:pt>
                  <c:pt idx="28">
                    <c:v>4.0000000000000001E-3</c:v>
                  </c:pt>
                  <c:pt idx="29">
                    <c:v>3.0000000000000001E-3</c:v>
                  </c:pt>
                  <c:pt idx="30">
                    <c:v>3.0000000000000001E-3</c:v>
                  </c:pt>
                  <c:pt idx="31">
                    <c:v>2E-3</c:v>
                  </c:pt>
                  <c:pt idx="32">
                    <c:v>1.4E-3</c:v>
                  </c:pt>
                  <c:pt idx="33">
                    <c:v>1.1999999999999999E-3</c:v>
                  </c:pt>
                  <c:pt idx="34">
                    <c:v>1E-4</c:v>
                  </c:pt>
                  <c:pt idx="35">
                    <c:v>3.2000000000000002E-3</c:v>
                  </c:pt>
                  <c:pt idx="36">
                    <c:v>1E-4</c:v>
                  </c:pt>
                  <c:pt idx="37">
                    <c:v>2E-3</c:v>
                  </c:pt>
                  <c:pt idx="38">
                    <c:v>4.0000000000000002E-4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5">
                    <c:v>8.0000000000000002E-3</c:v>
                  </c:pt>
                  <c:pt idx="26">
                    <c:v>7.0000000000000001E-3</c:v>
                  </c:pt>
                  <c:pt idx="27">
                    <c:v>0.01</c:v>
                  </c:pt>
                  <c:pt idx="28">
                    <c:v>4.0000000000000001E-3</c:v>
                  </c:pt>
                  <c:pt idx="29">
                    <c:v>3.0000000000000001E-3</c:v>
                  </c:pt>
                  <c:pt idx="30">
                    <c:v>3.0000000000000001E-3</c:v>
                  </c:pt>
                  <c:pt idx="31">
                    <c:v>2E-3</c:v>
                  </c:pt>
                  <c:pt idx="32">
                    <c:v>1.4E-3</c:v>
                  </c:pt>
                  <c:pt idx="33">
                    <c:v>1.1999999999999999E-3</c:v>
                  </c:pt>
                  <c:pt idx="34">
                    <c:v>1E-4</c:v>
                  </c:pt>
                  <c:pt idx="35">
                    <c:v>3.2000000000000002E-3</c:v>
                  </c:pt>
                  <c:pt idx="36">
                    <c:v>1E-4</c:v>
                  </c:pt>
                  <c:pt idx="37">
                    <c:v>2E-3</c:v>
                  </c:pt>
                  <c:pt idx="3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15330</c:v>
                </c:pt>
                <c:pt idx="2">
                  <c:v>15330.5</c:v>
                </c:pt>
                <c:pt idx="3">
                  <c:v>15837.5</c:v>
                </c:pt>
                <c:pt idx="4">
                  <c:v>16023.5</c:v>
                </c:pt>
                <c:pt idx="5">
                  <c:v>16254.5</c:v>
                </c:pt>
                <c:pt idx="6">
                  <c:v>16367</c:v>
                </c:pt>
                <c:pt idx="7">
                  <c:v>16369</c:v>
                </c:pt>
                <c:pt idx="8">
                  <c:v>16370</c:v>
                </c:pt>
                <c:pt idx="9">
                  <c:v>16372</c:v>
                </c:pt>
                <c:pt idx="10">
                  <c:v>16373</c:v>
                </c:pt>
                <c:pt idx="11">
                  <c:v>16375</c:v>
                </c:pt>
                <c:pt idx="12">
                  <c:v>16378</c:v>
                </c:pt>
                <c:pt idx="13">
                  <c:v>16379</c:v>
                </c:pt>
                <c:pt idx="14">
                  <c:v>16391</c:v>
                </c:pt>
                <c:pt idx="15">
                  <c:v>16449.5</c:v>
                </c:pt>
                <c:pt idx="16">
                  <c:v>16450.5</c:v>
                </c:pt>
                <c:pt idx="17">
                  <c:v>16499.5</c:v>
                </c:pt>
                <c:pt idx="18">
                  <c:v>16543</c:v>
                </c:pt>
                <c:pt idx="19">
                  <c:v>16782.5</c:v>
                </c:pt>
                <c:pt idx="20">
                  <c:v>16881</c:v>
                </c:pt>
                <c:pt idx="21">
                  <c:v>16992.5</c:v>
                </c:pt>
                <c:pt idx="22">
                  <c:v>17116</c:v>
                </c:pt>
                <c:pt idx="23">
                  <c:v>17516</c:v>
                </c:pt>
                <c:pt idx="24">
                  <c:v>17950.5</c:v>
                </c:pt>
                <c:pt idx="25">
                  <c:v>18498.5</c:v>
                </c:pt>
                <c:pt idx="26">
                  <c:v>18570</c:v>
                </c:pt>
                <c:pt idx="27">
                  <c:v>19056.5</c:v>
                </c:pt>
                <c:pt idx="28">
                  <c:v>19574.5</c:v>
                </c:pt>
                <c:pt idx="29">
                  <c:v>20588</c:v>
                </c:pt>
                <c:pt idx="30">
                  <c:v>20804.5</c:v>
                </c:pt>
                <c:pt idx="31">
                  <c:v>21334.5</c:v>
                </c:pt>
                <c:pt idx="32">
                  <c:v>21904.5</c:v>
                </c:pt>
                <c:pt idx="33">
                  <c:v>21991</c:v>
                </c:pt>
                <c:pt idx="34">
                  <c:v>25065.5</c:v>
                </c:pt>
                <c:pt idx="35">
                  <c:v>25071.5</c:v>
                </c:pt>
                <c:pt idx="36">
                  <c:v>25196</c:v>
                </c:pt>
                <c:pt idx="37">
                  <c:v>25830</c:v>
                </c:pt>
                <c:pt idx="38">
                  <c:v>26221.5</c:v>
                </c:pt>
              </c:numCache>
            </c:numRef>
          </c:xVal>
          <c:yVal>
            <c:numRef>
              <c:f>'A (old)'!$N$21:$N$993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1AC-4620-87DF-E74A8948BA23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15330</c:v>
                </c:pt>
                <c:pt idx="2">
                  <c:v>15330.5</c:v>
                </c:pt>
                <c:pt idx="3">
                  <c:v>15837.5</c:v>
                </c:pt>
                <c:pt idx="4">
                  <c:v>16023.5</c:v>
                </c:pt>
                <c:pt idx="5">
                  <c:v>16254.5</c:v>
                </c:pt>
                <c:pt idx="6">
                  <c:v>16367</c:v>
                </c:pt>
                <c:pt idx="7">
                  <c:v>16369</c:v>
                </c:pt>
                <c:pt idx="8">
                  <c:v>16370</c:v>
                </c:pt>
                <c:pt idx="9">
                  <c:v>16372</c:v>
                </c:pt>
                <c:pt idx="10">
                  <c:v>16373</c:v>
                </c:pt>
                <c:pt idx="11">
                  <c:v>16375</c:v>
                </c:pt>
                <c:pt idx="12">
                  <c:v>16378</c:v>
                </c:pt>
                <c:pt idx="13">
                  <c:v>16379</c:v>
                </c:pt>
                <c:pt idx="14">
                  <c:v>16391</c:v>
                </c:pt>
                <c:pt idx="15">
                  <c:v>16449.5</c:v>
                </c:pt>
                <c:pt idx="16">
                  <c:v>16450.5</c:v>
                </c:pt>
                <c:pt idx="17">
                  <c:v>16499.5</c:v>
                </c:pt>
                <c:pt idx="18">
                  <c:v>16543</c:v>
                </c:pt>
                <c:pt idx="19">
                  <c:v>16782.5</c:v>
                </c:pt>
                <c:pt idx="20">
                  <c:v>16881</c:v>
                </c:pt>
                <c:pt idx="21">
                  <c:v>16992.5</c:v>
                </c:pt>
                <c:pt idx="22">
                  <c:v>17116</c:v>
                </c:pt>
                <c:pt idx="23">
                  <c:v>17516</c:v>
                </c:pt>
                <c:pt idx="24">
                  <c:v>17950.5</c:v>
                </c:pt>
                <c:pt idx="25">
                  <c:v>18498.5</c:v>
                </c:pt>
                <c:pt idx="26">
                  <c:v>18570</c:v>
                </c:pt>
                <c:pt idx="27">
                  <c:v>19056.5</c:v>
                </c:pt>
                <c:pt idx="28">
                  <c:v>19574.5</c:v>
                </c:pt>
                <c:pt idx="29">
                  <c:v>20588</c:v>
                </c:pt>
                <c:pt idx="30">
                  <c:v>20804.5</c:v>
                </c:pt>
                <c:pt idx="31">
                  <c:v>21334.5</c:v>
                </c:pt>
                <c:pt idx="32">
                  <c:v>21904.5</c:v>
                </c:pt>
                <c:pt idx="33">
                  <c:v>21991</c:v>
                </c:pt>
                <c:pt idx="34">
                  <c:v>25065.5</c:v>
                </c:pt>
                <c:pt idx="35">
                  <c:v>25071.5</c:v>
                </c:pt>
                <c:pt idx="36">
                  <c:v>25196</c:v>
                </c:pt>
                <c:pt idx="37">
                  <c:v>25830</c:v>
                </c:pt>
                <c:pt idx="38">
                  <c:v>26221.5</c:v>
                </c:pt>
              </c:numCache>
            </c:numRef>
          </c:xVal>
          <c:yVal>
            <c:numRef>
              <c:f>'A (old)'!$O$21:$O$993</c:f>
              <c:numCache>
                <c:formatCode>General</c:formatCode>
                <c:ptCount val="973"/>
                <c:pt idx="0">
                  <c:v>5.608918997630026E-2</c:v>
                </c:pt>
                <c:pt idx="1">
                  <c:v>3.4076515457233843E-2</c:v>
                </c:pt>
                <c:pt idx="2">
                  <c:v>3.4075797496551555E-2</c:v>
                </c:pt>
                <c:pt idx="3">
                  <c:v>3.3347785364707672E-2</c:v>
                </c:pt>
                <c:pt idx="4">
                  <c:v>3.3080703990895126E-2</c:v>
                </c:pt>
                <c:pt idx="5">
                  <c:v>3.2749006155676316E-2</c:v>
                </c:pt>
                <c:pt idx="6">
                  <c:v>3.2587465002160663E-2</c:v>
                </c:pt>
                <c:pt idx="7">
                  <c:v>3.2584593159431491E-2</c:v>
                </c:pt>
                <c:pt idx="8">
                  <c:v>3.2583157238066915E-2</c:v>
                </c:pt>
                <c:pt idx="9">
                  <c:v>3.2580285395337742E-2</c:v>
                </c:pt>
                <c:pt idx="10">
                  <c:v>3.2578849473973159E-2</c:v>
                </c:pt>
                <c:pt idx="11">
                  <c:v>3.2575977631243994E-2</c:v>
                </c:pt>
                <c:pt idx="12">
                  <c:v>3.2571669867150238E-2</c:v>
                </c:pt>
                <c:pt idx="13">
                  <c:v>3.2570233945785662E-2</c:v>
                </c:pt>
                <c:pt idx="14">
                  <c:v>3.2553002889410654E-2</c:v>
                </c:pt>
                <c:pt idx="15">
                  <c:v>3.2469001489582511E-2</c:v>
                </c:pt>
                <c:pt idx="16">
                  <c:v>3.2467565568217935E-2</c:v>
                </c:pt>
                <c:pt idx="17">
                  <c:v>3.2397205421353339E-2</c:v>
                </c:pt>
                <c:pt idx="18">
                  <c:v>3.2334742841993946E-2</c:v>
                </c:pt>
                <c:pt idx="19">
                  <c:v>3.1990839675176179E-2</c:v>
                </c:pt>
                <c:pt idx="20">
                  <c:v>3.18494014207647E-2</c:v>
                </c:pt>
                <c:pt idx="21">
                  <c:v>3.168929618861363E-2</c:v>
                </c:pt>
                <c:pt idx="22">
                  <c:v>3.1511959900087552E-2</c:v>
                </c:pt>
                <c:pt idx="23">
                  <c:v>3.0937591354254119E-2</c:v>
                </c:pt>
                <c:pt idx="24">
                  <c:v>3.031368352134255E-2</c:v>
                </c:pt>
                <c:pt idx="25">
                  <c:v>2.9526798613550741E-2</c:v>
                </c:pt>
                <c:pt idx="26">
                  <c:v>2.9424130235983014E-2</c:v>
                </c:pt>
                <c:pt idx="27">
                  <c:v>2.8725554492113101E-2</c:v>
                </c:pt>
                <c:pt idx="28">
                  <c:v>2.7981747225258799E-2</c:v>
                </c:pt>
                <c:pt idx="29">
                  <c:v>2.6526440922253335E-2</c:v>
                </c:pt>
                <c:pt idx="30">
                  <c:v>2.6215563946820987E-2</c:v>
                </c:pt>
                <c:pt idx="31">
                  <c:v>2.5454525623591684E-2</c:v>
                </c:pt>
                <c:pt idx="32">
                  <c:v>2.4636050445779038E-2</c:v>
                </c:pt>
                <c:pt idx="33">
                  <c:v>2.4511843247742561E-2</c:v>
                </c:pt>
                <c:pt idx="34">
                  <c:v>2.0097103012330315E-2</c:v>
                </c:pt>
                <c:pt idx="35">
                  <c:v>2.0088487484142811E-2</c:v>
                </c:pt>
                <c:pt idx="36">
                  <c:v>1.9909715274252157E-2</c:v>
                </c:pt>
                <c:pt idx="37">
                  <c:v>1.8999341129106159E-2</c:v>
                </c:pt>
                <c:pt idx="38">
                  <c:v>1.8437177914871684E-2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1AC-4620-87DF-E74A8948B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6701088"/>
        <c:axId val="1"/>
      </c:scatterChart>
      <c:valAx>
        <c:axId val="7967010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8167261466417"/>
              <c:y val="0.83067226820289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956834532374098E-2"/>
              <c:y val="0.364217923238828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67010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2589946940085725"/>
          <c:y val="0.91693424903356724"/>
          <c:w val="0.9748210880114806"/>
          <c:h val="0.9808320126118419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142874</xdr:colOff>
      <xdr:row>0</xdr:row>
      <xdr:rowOff>19049</xdr:rowOff>
    </xdr:from>
    <xdr:to>
      <xdr:col>17</xdr:col>
      <xdr:colOff>590549</xdr:colOff>
      <xdr:row>19</xdr:row>
      <xdr:rowOff>19049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6487B334-2FCD-0C30-F784-398EDD54E2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0</xdr:rowOff>
    </xdr:from>
    <xdr:to>
      <xdr:col>14</xdr:col>
      <xdr:colOff>257175</xdr:colOff>
      <xdr:row>17</xdr:row>
      <xdr:rowOff>114300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B166DFE6-435F-1022-1F3C-781D56B5A3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73" TargetMode="External"/><Relationship Id="rId13" Type="http://schemas.openxmlformats.org/officeDocument/2006/relationships/hyperlink" Target="http://www.konkoly.hu/cgi-bin/IBVS?6011" TargetMode="External"/><Relationship Id="rId3" Type="http://schemas.openxmlformats.org/officeDocument/2006/relationships/hyperlink" Target="http://var.astro.cz/oejv/issues/oejv0074.pdf" TargetMode="External"/><Relationship Id="rId7" Type="http://schemas.openxmlformats.org/officeDocument/2006/relationships/hyperlink" Target="http://www.konkoly.hu/cgi-bin/IBVS?5676" TargetMode="External"/><Relationship Id="rId12" Type="http://schemas.openxmlformats.org/officeDocument/2006/relationships/hyperlink" Target="http://www.bav-astro.de/sfs/BAVM_link.php?BAVMnr=220" TargetMode="External"/><Relationship Id="rId2" Type="http://schemas.openxmlformats.org/officeDocument/2006/relationships/hyperlink" Target="http://www.konkoly.hu/cgi-bin/IBVS?4887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5583" TargetMode="External"/><Relationship Id="rId11" Type="http://schemas.openxmlformats.org/officeDocument/2006/relationships/hyperlink" Target="http://www.bav-astro.de/sfs/BAVM_link.php?BAVMnr=234" TargetMode="External"/><Relationship Id="rId5" Type="http://schemas.openxmlformats.org/officeDocument/2006/relationships/hyperlink" Target="http://www.konkoly.hu/cgi-bin/IBVS?5676" TargetMode="External"/><Relationship Id="rId10" Type="http://schemas.openxmlformats.org/officeDocument/2006/relationships/hyperlink" Target="http://www.konkoly.hu/cgi-bin/IBVS?5871" TargetMode="External"/><Relationship Id="rId4" Type="http://schemas.openxmlformats.org/officeDocument/2006/relationships/hyperlink" Target="http://var.astro.cz/oejv/issues/oejv0074.pdf" TargetMode="External"/><Relationship Id="rId9" Type="http://schemas.openxmlformats.org/officeDocument/2006/relationships/hyperlink" Target="http://www.konkoly.hu/cgi-bin/IBVS?57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BK299"/>
  <sheetViews>
    <sheetView tabSelected="1" workbookViewId="0">
      <pane xSplit="14" ySplit="22" topLeftCell="O98" activePane="bottomRight" state="frozen"/>
      <selection pane="topRight" activeCell="O1" sqref="O1"/>
      <selection pane="bottomLeft" activeCell="A23" sqref="A23"/>
      <selection pane="bottomRight" activeCell="C9" sqref="C9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0.5703125" customWidth="1"/>
    <col min="6" max="6" width="16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63</v>
      </c>
    </row>
    <row r="2" spans="1:6">
      <c r="A2" t="s">
        <v>26</v>
      </c>
      <c r="B2" s="12" t="s">
        <v>60</v>
      </c>
    </row>
    <row r="4" spans="1:6" ht="14.25" thickTop="1" thickBot="1">
      <c r="A4" s="8" t="s">
        <v>0</v>
      </c>
      <c r="C4" s="3">
        <v>36053.53</v>
      </c>
      <c r="D4" s="4">
        <v>0.67200000000000004</v>
      </c>
    </row>
    <row r="5" spans="1:6" ht="13.5" thickTop="1">
      <c r="A5" s="35" t="s">
        <v>69</v>
      </c>
      <c r="B5" s="36"/>
      <c r="C5" s="37">
        <v>8</v>
      </c>
      <c r="D5" s="36" t="s">
        <v>70</v>
      </c>
      <c r="E5" s="36"/>
    </row>
    <row r="6" spans="1:6">
      <c r="A6" s="8" t="s">
        <v>1</v>
      </c>
    </row>
    <row r="7" spans="1:6">
      <c r="A7" t="s">
        <v>2</v>
      </c>
      <c r="C7">
        <v>36053.53</v>
      </c>
    </row>
    <row r="8" spans="1:6">
      <c r="A8" t="s">
        <v>3</v>
      </c>
      <c r="C8">
        <v>0.67435999999999996</v>
      </c>
      <c r="D8" s="26" t="s">
        <v>72</v>
      </c>
    </row>
    <row r="9" spans="1:6">
      <c r="A9" s="48" t="s">
        <v>73</v>
      </c>
      <c r="B9" s="49">
        <v>45</v>
      </c>
      <c r="C9" s="39" t="str">
        <f>"F"&amp;B9</f>
        <v>F45</v>
      </c>
      <c r="D9" s="40" t="str">
        <f>"G"&amp;B9</f>
        <v>G45</v>
      </c>
    </row>
    <row r="10" spans="1:6" ht="13.5" thickBot="1">
      <c r="A10" s="36"/>
      <c r="B10" s="36"/>
      <c r="C10" s="7" t="s">
        <v>21</v>
      </c>
      <c r="D10" s="7" t="s">
        <v>22</v>
      </c>
      <c r="E10" s="36"/>
    </row>
    <row r="11" spans="1:6">
      <c r="A11" s="36" t="s">
        <v>16</v>
      </c>
      <c r="B11" s="36"/>
      <c r="C11" s="38">
        <f ca="1">INTERCEPT(INDIRECT($D$9):G986,INDIRECT($C$9):F986)</f>
        <v>3.2619666318825083E-2</v>
      </c>
      <c r="D11" s="6"/>
      <c r="E11" s="36"/>
    </row>
    <row r="12" spans="1:6">
      <c r="A12" s="36" t="s">
        <v>17</v>
      </c>
      <c r="B12" s="36"/>
      <c r="C12" s="38">
        <f ca="1">SLOPE(INDIRECT($D$9):G986,INDIRECT($C$9):F986)</f>
        <v>-6.1865648533375711E-6</v>
      </c>
      <c r="D12" s="6"/>
      <c r="E12" s="36"/>
    </row>
    <row r="13" spans="1:6">
      <c r="A13" s="36" t="s">
        <v>20</v>
      </c>
      <c r="B13" s="36"/>
      <c r="C13" s="6" t="s">
        <v>14</v>
      </c>
      <c r="D13" s="6"/>
      <c r="E13" s="36"/>
    </row>
    <row r="14" spans="1:6">
      <c r="A14" s="36"/>
      <c r="B14" s="36"/>
      <c r="C14" s="36"/>
      <c r="D14" s="36"/>
      <c r="E14" s="36"/>
    </row>
    <row r="15" spans="1:6">
      <c r="A15" s="41" t="s">
        <v>18</v>
      </c>
      <c r="B15" s="36"/>
      <c r="C15" s="17">
        <f ca="1">(C7+C11)+(C8+C12)*INT(MAX(F21:F3527))</f>
        <v>57981.525571136983</v>
      </c>
      <c r="E15" s="42" t="s">
        <v>380</v>
      </c>
      <c r="F15" s="37">
        <v>1</v>
      </c>
    </row>
    <row r="16" spans="1:6">
      <c r="A16" s="44" t="s">
        <v>4</v>
      </c>
      <c r="B16" s="36"/>
      <c r="C16" s="18">
        <f ca="1">+C8+C12</f>
        <v>0.67435381343514667</v>
      </c>
      <c r="E16" s="42" t="s">
        <v>65</v>
      </c>
      <c r="F16" s="43">
        <f ca="1">NOW()+15018.5+$C$5/24</f>
        <v>60319.340498148151</v>
      </c>
    </row>
    <row r="17" spans="1:63" ht="13.5" thickBot="1">
      <c r="A17" s="42" t="s">
        <v>64</v>
      </c>
      <c r="B17" s="36"/>
      <c r="C17" s="36">
        <f>COUNT(C21:C2185)</f>
        <v>86</v>
      </c>
      <c r="E17" s="42" t="s">
        <v>381</v>
      </c>
      <c r="F17" s="43">
        <f ca="1">ROUND(2*(F16-$C$7)/$C$8,0)/2+F15</f>
        <v>35984.5</v>
      </c>
    </row>
    <row r="18" spans="1:63" ht="14.25" thickTop="1" thickBot="1">
      <c r="A18" s="44" t="s">
        <v>5</v>
      </c>
      <c r="B18" s="36"/>
      <c r="C18" s="46">
        <f ca="1">+C15</f>
        <v>57981.525571136983</v>
      </c>
      <c r="D18" s="47">
        <f ca="1">+C16</f>
        <v>0.67435381343514667</v>
      </c>
      <c r="E18" s="42" t="s">
        <v>66</v>
      </c>
      <c r="F18" s="40">
        <f ca="1">ROUND(2*(F16-$C$15)/$C$16,0)/2+F15</f>
        <v>3467.5</v>
      </c>
    </row>
    <row r="19" spans="1:63" ht="13.5" thickTop="1">
      <c r="E19" s="42" t="s">
        <v>67</v>
      </c>
      <c r="F19" s="45">
        <f ca="1">+$C$15+$C$16*F18-15018.5-$C$5/24</f>
        <v>45301.014085890019</v>
      </c>
    </row>
    <row r="20" spans="1:63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87</v>
      </c>
      <c r="I20" s="10" t="s">
        <v>90</v>
      </c>
      <c r="J20" s="10" t="s">
        <v>84</v>
      </c>
      <c r="K20" s="10" t="s">
        <v>76</v>
      </c>
      <c r="L20" s="10" t="s">
        <v>376</v>
      </c>
      <c r="M20" s="10" t="s">
        <v>377</v>
      </c>
      <c r="N20" s="10" t="s">
        <v>378</v>
      </c>
      <c r="O20" s="10" t="s">
        <v>24</v>
      </c>
      <c r="P20" s="9" t="s">
        <v>23</v>
      </c>
      <c r="Q20" s="7" t="s">
        <v>15</v>
      </c>
    </row>
    <row r="21" spans="1:63">
      <c r="A21" s="22" t="s">
        <v>96</v>
      </c>
      <c r="B21" s="50" t="s">
        <v>58</v>
      </c>
      <c r="C21" s="51">
        <v>36053.53</v>
      </c>
      <c r="D21" s="51" t="s">
        <v>90</v>
      </c>
      <c r="E21" s="29">
        <f t="shared" ref="E21:E52" si="0">+(C21-C$7)/C$8</f>
        <v>0</v>
      </c>
      <c r="F21" s="29">
        <f t="shared" ref="F21:F52" si="1">ROUND(2*E21,0)/2</f>
        <v>0</v>
      </c>
      <c r="G21" s="29">
        <f t="shared" ref="G21:G52" si="2">+C21-(C$7+F21*C$8)</f>
        <v>0</v>
      </c>
      <c r="H21" s="29"/>
      <c r="I21" s="29">
        <f>G21</f>
        <v>0</v>
      </c>
      <c r="J21" s="29"/>
      <c r="K21" s="29"/>
      <c r="L21" s="29"/>
      <c r="M21" s="29"/>
      <c r="N21" s="29"/>
      <c r="O21" s="29">
        <f t="shared" ref="O21:O52" ca="1" si="3">+C$11+C$12*F21</f>
        <v>3.2619666318825083E-2</v>
      </c>
      <c r="P21" s="29"/>
      <c r="Q21" s="31">
        <f t="shared" ref="Q21:Q52" si="4">+C21-15018.5</f>
        <v>21035.03</v>
      </c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</row>
    <row r="22" spans="1:63">
      <c r="A22" s="29" t="s">
        <v>12</v>
      </c>
      <c r="B22" s="29"/>
      <c r="C22" s="30">
        <v>36053.53</v>
      </c>
      <c r="D22" s="30" t="s">
        <v>14</v>
      </c>
      <c r="E22" s="29">
        <f t="shared" si="0"/>
        <v>0</v>
      </c>
      <c r="F22" s="29">
        <f t="shared" si="1"/>
        <v>0</v>
      </c>
      <c r="G22" s="29">
        <f t="shared" si="2"/>
        <v>0</v>
      </c>
      <c r="H22" s="29">
        <f>G22</f>
        <v>0</v>
      </c>
      <c r="I22" s="29"/>
      <c r="J22" s="29"/>
      <c r="K22" s="29"/>
      <c r="L22" s="29"/>
      <c r="M22" s="29"/>
      <c r="N22" s="29"/>
      <c r="O22" s="29">
        <f t="shared" ca="1" si="3"/>
        <v>3.2619666318825083E-2</v>
      </c>
      <c r="P22" s="29"/>
      <c r="Q22" s="31">
        <f t="shared" si="4"/>
        <v>21035.03</v>
      </c>
      <c r="R22" s="29"/>
      <c r="S22" s="29"/>
      <c r="T22" s="29"/>
      <c r="U22" s="29"/>
      <c r="V22" s="29"/>
      <c r="W22" s="29"/>
      <c r="X22" s="29"/>
      <c r="Y22" s="29"/>
      <c r="Z22" s="29"/>
      <c r="AA22" s="29">
        <v>5</v>
      </c>
      <c r="AB22" s="29"/>
      <c r="AC22" s="29" t="s">
        <v>30</v>
      </c>
      <c r="AD22" s="29"/>
      <c r="AE22" s="29" t="s">
        <v>32</v>
      </c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</row>
    <row r="23" spans="1:63">
      <c r="A23" s="22" t="s">
        <v>101</v>
      </c>
      <c r="B23" s="50" t="s">
        <v>58</v>
      </c>
      <c r="C23" s="51">
        <v>36459.516000000003</v>
      </c>
      <c r="D23" s="51" t="s">
        <v>90</v>
      </c>
      <c r="E23" s="29">
        <f t="shared" si="0"/>
        <v>602.03155584554906</v>
      </c>
      <c r="F23" s="29">
        <f t="shared" si="1"/>
        <v>602</v>
      </c>
      <c r="G23" s="29">
        <f t="shared" si="2"/>
        <v>2.1280000000842847E-2</v>
      </c>
      <c r="H23" s="29"/>
      <c r="I23" s="29">
        <f t="shared" ref="I23:I54" si="5">G23</f>
        <v>2.1280000000842847E-2</v>
      </c>
      <c r="J23" s="29"/>
      <c r="K23" s="29"/>
      <c r="L23" s="29"/>
      <c r="M23" s="29"/>
      <c r="N23" s="29"/>
      <c r="O23" s="29">
        <f t="shared" ca="1" si="3"/>
        <v>2.8895354277115867E-2</v>
      </c>
      <c r="P23" s="29"/>
      <c r="Q23" s="31">
        <f t="shared" si="4"/>
        <v>21441.016000000003</v>
      </c>
      <c r="R23" s="29"/>
      <c r="S23" s="29"/>
      <c r="T23" s="29"/>
      <c r="U23" s="29"/>
      <c r="V23" s="29"/>
      <c r="W23" s="29"/>
      <c r="X23" s="29"/>
      <c r="Y23" s="29"/>
      <c r="Z23" s="29"/>
      <c r="AA23" s="29">
        <v>6</v>
      </c>
      <c r="AB23" s="29"/>
      <c r="AC23" s="29" t="s">
        <v>30</v>
      </c>
      <c r="AD23" s="29"/>
      <c r="AE23" s="29" t="s">
        <v>32</v>
      </c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</row>
    <row r="24" spans="1:63">
      <c r="A24" s="22" t="s">
        <v>101</v>
      </c>
      <c r="B24" s="50" t="s">
        <v>54</v>
      </c>
      <c r="C24" s="51">
        <v>36484.47</v>
      </c>
      <c r="D24" s="51" t="s">
        <v>90</v>
      </c>
      <c r="E24" s="29">
        <f t="shared" si="0"/>
        <v>639.03552998398834</v>
      </c>
      <c r="F24" s="29">
        <f t="shared" si="1"/>
        <v>639</v>
      </c>
      <c r="G24" s="29">
        <f t="shared" si="2"/>
        <v>2.3960000005899929E-2</v>
      </c>
      <c r="H24" s="29"/>
      <c r="I24" s="29">
        <f t="shared" si="5"/>
        <v>2.3960000005899929E-2</v>
      </c>
      <c r="J24" s="29"/>
      <c r="K24" s="29"/>
      <c r="L24" s="29"/>
      <c r="M24" s="29"/>
      <c r="N24" s="29"/>
      <c r="O24" s="29">
        <f t="shared" ca="1" si="3"/>
        <v>2.8666451377542375E-2</v>
      </c>
      <c r="P24" s="29"/>
      <c r="Q24" s="31">
        <f t="shared" si="4"/>
        <v>21465.97</v>
      </c>
      <c r="R24" s="29"/>
      <c r="S24" s="29"/>
      <c r="T24" s="29"/>
      <c r="U24" s="29"/>
      <c r="V24" s="29"/>
      <c r="W24" s="29"/>
      <c r="X24" s="29"/>
      <c r="Y24" s="29"/>
      <c r="Z24" s="29"/>
      <c r="AA24" s="29">
        <v>5</v>
      </c>
      <c r="AB24" s="29"/>
      <c r="AC24" s="29" t="s">
        <v>30</v>
      </c>
      <c r="AD24" s="29"/>
      <c r="AE24" s="29" t="s">
        <v>32</v>
      </c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</row>
    <row r="25" spans="1:63">
      <c r="A25" s="22" t="s">
        <v>101</v>
      </c>
      <c r="B25" s="50" t="s">
        <v>58</v>
      </c>
      <c r="C25" s="51">
        <v>36815.525999999998</v>
      </c>
      <c r="D25" s="51" t="s">
        <v>90</v>
      </c>
      <c r="E25" s="29">
        <f t="shared" si="0"/>
        <v>1129.9543270656611</v>
      </c>
      <c r="F25" s="29">
        <f t="shared" si="1"/>
        <v>1130</v>
      </c>
      <c r="G25" s="29">
        <f t="shared" si="2"/>
        <v>-3.080000000045402E-2</v>
      </c>
      <c r="H25" s="29"/>
      <c r="I25" s="29">
        <f t="shared" si="5"/>
        <v>-3.080000000045402E-2</v>
      </c>
      <c r="J25" s="29"/>
      <c r="K25" s="29"/>
      <c r="L25" s="29"/>
      <c r="M25" s="29"/>
      <c r="N25" s="29"/>
      <c r="O25" s="29">
        <f t="shared" ca="1" si="3"/>
        <v>2.5628848034553627E-2</v>
      </c>
      <c r="P25" s="29"/>
      <c r="Q25" s="31">
        <f t="shared" si="4"/>
        <v>21797.025999999998</v>
      </c>
      <c r="R25" s="29"/>
      <c r="S25" s="29"/>
      <c r="T25" s="29"/>
      <c r="U25" s="29"/>
      <c r="V25" s="29"/>
      <c r="W25" s="29"/>
      <c r="X25" s="29"/>
      <c r="Y25" s="29"/>
      <c r="Z25" s="29"/>
      <c r="AA25" s="29">
        <v>5</v>
      </c>
      <c r="AB25" s="29"/>
      <c r="AC25" s="29" t="s">
        <v>30</v>
      </c>
      <c r="AD25" s="29"/>
      <c r="AE25" s="29" t="s">
        <v>32</v>
      </c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</row>
    <row r="26" spans="1:63">
      <c r="A26" s="22" t="s">
        <v>101</v>
      </c>
      <c r="B26" s="50" t="s">
        <v>58</v>
      </c>
      <c r="C26" s="51">
        <v>36876.315000000002</v>
      </c>
      <c r="D26" s="51" t="s">
        <v>90</v>
      </c>
      <c r="E26" s="29">
        <f t="shared" si="0"/>
        <v>1220.0975739960904</v>
      </c>
      <c r="F26" s="29">
        <f t="shared" si="1"/>
        <v>1220</v>
      </c>
      <c r="G26" s="29">
        <f t="shared" si="2"/>
        <v>6.5800000003946479E-2</v>
      </c>
      <c r="H26" s="29"/>
      <c r="I26" s="29">
        <f t="shared" si="5"/>
        <v>6.5800000003946479E-2</v>
      </c>
      <c r="J26" s="29"/>
      <c r="K26" s="29"/>
      <c r="L26" s="29"/>
      <c r="M26" s="29"/>
      <c r="N26" s="29"/>
      <c r="O26" s="29">
        <f t="shared" ca="1" si="3"/>
        <v>2.5072057197753246E-2</v>
      </c>
      <c r="P26" s="29"/>
      <c r="Q26" s="31">
        <f t="shared" si="4"/>
        <v>21857.815000000002</v>
      </c>
      <c r="R26" s="29"/>
      <c r="S26" s="29"/>
      <c r="T26" s="29"/>
      <c r="U26" s="29"/>
      <c r="V26" s="29"/>
      <c r="W26" s="29"/>
      <c r="X26" s="29"/>
      <c r="Y26" s="29"/>
      <c r="Z26" s="29"/>
      <c r="AA26" s="29">
        <v>4</v>
      </c>
      <c r="AB26" s="29"/>
      <c r="AC26" s="29" t="s">
        <v>30</v>
      </c>
      <c r="AD26" s="29"/>
      <c r="AE26" s="29" t="s">
        <v>32</v>
      </c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</row>
    <row r="27" spans="1:63">
      <c r="A27" s="22" t="s">
        <v>101</v>
      </c>
      <c r="B27" s="50" t="s">
        <v>58</v>
      </c>
      <c r="C27" s="51">
        <v>37642.358</v>
      </c>
      <c r="D27" s="51" t="s">
        <v>90</v>
      </c>
      <c r="E27" s="29">
        <f t="shared" si="0"/>
        <v>2356.0531466872317</v>
      </c>
      <c r="F27" s="29">
        <f t="shared" si="1"/>
        <v>2356</v>
      </c>
      <c r="G27" s="29">
        <f t="shared" si="2"/>
        <v>3.5840000004100148E-2</v>
      </c>
      <c r="H27" s="29"/>
      <c r="I27" s="29">
        <f t="shared" si="5"/>
        <v>3.5840000004100148E-2</v>
      </c>
      <c r="J27" s="29"/>
      <c r="K27" s="29"/>
      <c r="L27" s="29"/>
      <c r="M27" s="29"/>
      <c r="N27" s="29"/>
      <c r="O27" s="29">
        <f t="shared" ca="1" si="3"/>
        <v>1.8044119524361767E-2</v>
      </c>
      <c r="P27" s="29"/>
      <c r="Q27" s="31">
        <f t="shared" si="4"/>
        <v>22623.858</v>
      </c>
      <c r="R27" s="29"/>
      <c r="S27" s="29"/>
      <c r="T27" s="29"/>
      <c r="U27" s="29"/>
      <c r="V27" s="29"/>
      <c r="W27" s="29"/>
      <c r="X27" s="29"/>
      <c r="Y27" s="29"/>
      <c r="Z27" s="29"/>
      <c r="AA27" s="29">
        <v>7</v>
      </c>
      <c r="AB27" s="29"/>
      <c r="AC27" s="29" t="s">
        <v>30</v>
      </c>
      <c r="AD27" s="29"/>
      <c r="AE27" s="29" t="s">
        <v>32</v>
      </c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</row>
    <row r="28" spans="1:63">
      <c r="A28" s="22" t="s">
        <v>101</v>
      </c>
      <c r="B28" s="50" t="s">
        <v>58</v>
      </c>
      <c r="C28" s="51">
        <v>37669.288</v>
      </c>
      <c r="D28" s="51" t="s">
        <v>90</v>
      </c>
      <c r="E28" s="29">
        <f t="shared" si="0"/>
        <v>2395.9873064831868</v>
      </c>
      <c r="F28" s="29">
        <f t="shared" si="1"/>
        <v>2396</v>
      </c>
      <c r="G28" s="29">
        <f t="shared" si="2"/>
        <v>-8.5599999947589822E-3</v>
      </c>
      <c r="H28" s="29"/>
      <c r="I28" s="29">
        <f t="shared" si="5"/>
        <v>-8.5599999947589822E-3</v>
      </c>
      <c r="J28" s="29"/>
      <c r="K28" s="29"/>
      <c r="L28" s="29"/>
      <c r="M28" s="29"/>
      <c r="N28" s="29"/>
      <c r="O28" s="29">
        <f t="shared" ca="1" si="3"/>
        <v>1.7796656930228263E-2</v>
      </c>
      <c r="P28" s="29"/>
      <c r="Q28" s="31">
        <f t="shared" si="4"/>
        <v>22650.788</v>
      </c>
      <c r="R28" s="29"/>
      <c r="S28" s="29"/>
      <c r="T28" s="29"/>
      <c r="U28" s="29"/>
      <c r="V28" s="29"/>
      <c r="W28" s="29"/>
      <c r="X28" s="29"/>
      <c r="Y28" s="29"/>
      <c r="Z28" s="29"/>
      <c r="AA28" s="29">
        <v>7</v>
      </c>
      <c r="AB28" s="29"/>
      <c r="AC28" s="29" t="s">
        <v>30</v>
      </c>
      <c r="AD28" s="29"/>
      <c r="AE28" s="29" t="s">
        <v>32</v>
      </c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</row>
    <row r="29" spans="1:63">
      <c r="A29" s="22" t="s">
        <v>101</v>
      </c>
      <c r="B29" s="50" t="s">
        <v>58</v>
      </c>
      <c r="C29" s="51">
        <v>37692.262000000002</v>
      </c>
      <c r="D29" s="51" t="s">
        <v>90</v>
      </c>
      <c r="E29" s="29">
        <f t="shared" si="0"/>
        <v>2430.0551634142057</v>
      </c>
      <c r="F29" s="29">
        <f t="shared" si="1"/>
        <v>2430</v>
      </c>
      <c r="G29" s="29">
        <f t="shared" si="2"/>
        <v>3.7200000006123446E-2</v>
      </c>
      <c r="H29" s="29"/>
      <c r="I29" s="29">
        <f t="shared" si="5"/>
        <v>3.7200000006123446E-2</v>
      </c>
      <c r="J29" s="29"/>
      <c r="K29" s="29"/>
      <c r="L29" s="29"/>
      <c r="M29" s="29"/>
      <c r="N29" s="29"/>
      <c r="O29" s="29">
        <f t="shared" ca="1" si="3"/>
        <v>1.7586313725214783E-2</v>
      </c>
      <c r="P29" s="29"/>
      <c r="Q29" s="31">
        <f t="shared" si="4"/>
        <v>22673.762000000002</v>
      </c>
      <c r="R29" s="29"/>
      <c r="S29" s="29"/>
      <c r="T29" s="29"/>
      <c r="U29" s="29"/>
      <c r="V29" s="29"/>
      <c r="W29" s="29"/>
      <c r="X29" s="29"/>
      <c r="Y29" s="29"/>
      <c r="Z29" s="29"/>
      <c r="AA29" s="29">
        <v>5</v>
      </c>
      <c r="AB29" s="29"/>
      <c r="AC29" s="29" t="s">
        <v>30</v>
      </c>
      <c r="AD29" s="29"/>
      <c r="AE29" s="29" t="s">
        <v>32</v>
      </c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</row>
    <row r="30" spans="1:63">
      <c r="A30" s="22" t="s">
        <v>101</v>
      </c>
      <c r="B30" s="50" t="s">
        <v>58</v>
      </c>
      <c r="C30" s="51">
        <v>37696.26</v>
      </c>
      <c r="D30" s="51" t="s">
        <v>90</v>
      </c>
      <c r="E30" s="29">
        <f t="shared" si="0"/>
        <v>2435.9837475532404</v>
      </c>
      <c r="F30" s="29">
        <f t="shared" si="1"/>
        <v>2436</v>
      </c>
      <c r="G30" s="29">
        <f t="shared" si="2"/>
        <v>-1.0959999999613501E-2</v>
      </c>
      <c r="H30" s="29"/>
      <c r="I30" s="29">
        <f t="shared" si="5"/>
        <v>-1.0959999999613501E-2</v>
      </c>
      <c r="J30" s="29"/>
      <c r="K30" s="29"/>
      <c r="L30" s="29"/>
      <c r="M30" s="29"/>
      <c r="N30" s="29"/>
      <c r="O30" s="29">
        <f t="shared" ca="1" si="3"/>
        <v>1.754919433609476E-2</v>
      </c>
      <c r="P30" s="29"/>
      <c r="Q30" s="31">
        <f t="shared" si="4"/>
        <v>22677.760000000002</v>
      </c>
      <c r="R30" s="29"/>
      <c r="S30" s="29"/>
      <c r="T30" s="29"/>
      <c r="U30" s="29"/>
      <c r="V30" s="29"/>
      <c r="W30" s="29"/>
      <c r="X30" s="29"/>
      <c r="Y30" s="29"/>
      <c r="Z30" s="29"/>
      <c r="AA30" s="29">
        <v>6</v>
      </c>
      <c r="AB30" s="29"/>
      <c r="AC30" s="29" t="s">
        <v>30</v>
      </c>
      <c r="AD30" s="29"/>
      <c r="AE30" s="29" t="s">
        <v>32</v>
      </c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</row>
    <row r="31" spans="1:63">
      <c r="A31" s="22" t="s">
        <v>101</v>
      </c>
      <c r="B31" s="50" t="s">
        <v>58</v>
      </c>
      <c r="C31" s="51">
        <v>37940.421999999999</v>
      </c>
      <c r="D31" s="51" t="s">
        <v>90</v>
      </c>
      <c r="E31" s="29">
        <f t="shared" si="0"/>
        <v>2798.0485200782964</v>
      </c>
      <c r="F31" s="29">
        <f t="shared" si="1"/>
        <v>2798</v>
      </c>
      <c r="G31" s="29">
        <f t="shared" si="2"/>
        <v>3.2720000002882443E-2</v>
      </c>
      <c r="H31" s="29"/>
      <c r="I31" s="29">
        <f t="shared" si="5"/>
        <v>3.2720000002882443E-2</v>
      </c>
      <c r="J31" s="29"/>
      <c r="K31" s="29"/>
      <c r="L31" s="29"/>
      <c r="M31" s="29"/>
      <c r="N31" s="29"/>
      <c r="O31" s="29">
        <f t="shared" ca="1" si="3"/>
        <v>1.530965785918656E-2</v>
      </c>
      <c r="P31" s="29"/>
      <c r="Q31" s="31">
        <f t="shared" si="4"/>
        <v>22921.921999999999</v>
      </c>
      <c r="R31" s="29"/>
      <c r="S31" s="29"/>
      <c r="T31" s="29"/>
      <c r="U31" s="29"/>
      <c r="V31" s="29"/>
      <c r="W31" s="29"/>
      <c r="X31" s="29"/>
      <c r="Y31" s="29"/>
      <c r="Z31" s="29"/>
      <c r="AA31" s="29">
        <v>7</v>
      </c>
      <c r="AB31" s="29"/>
      <c r="AC31" s="29" t="s">
        <v>30</v>
      </c>
      <c r="AD31" s="29"/>
      <c r="AE31" s="29" t="s">
        <v>32</v>
      </c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</row>
    <row r="32" spans="1:63">
      <c r="A32" s="22" t="s">
        <v>101</v>
      </c>
      <c r="B32" s="50" t="s">
        <v>58</v>
      </c>
      <c r="C32" s="51">
        <v>37944.425000000003</v>
      </c>
      <c r="D32" s="51" t="s">
        <v>90</v>
      </c>
      <c r="E32" s="29">
        <f t="shared" si="0"/>
        <v>2803.9845186547309</v>
      </c>
      <c r="F32" s="29">
        <f t="shared" si="1"/>
        <v>2804</v>
      </c>
      <c r="G32" s="29">
        <f t="shared" si="2"/>
        <v>-1.0439999998197891E-2</v>
      </c>
      <c r="H32" s="29"/>
      <c r="I32" s="29">
        <f t="shared" si="5"/>
        <v>-1.0439999998197891E-2</v>
      </c>
      <c r="J32" s="29"/>
      <c r="K32" s="29"/>
      <c r="L32" s="29"/>
      <c r="M32" s="29"/>
      <c r="N32" s="29"/>
      <c r="O32" s="29">
        <f t="shared" ca="1" si="3"/>
        <v>1.5272538470066533E-2</v>
      </c>
      <c r="P32" s="29"/>
      <c r="Q32" s="31">
        <f t="shared" si="4"/>
        <v>22925.925000000003</v>
      </c>
      <c r="R32" s="29"/>
      <c r="S32" s="29"/>
      <c r="T32" s="29"/>
      <c r="U32" s="29"/>
      <c r="V32" s="29"/>
      <c r="W32" s="29"/>
      <c r="X32" s="29"/>
      <c r="Y32" s="29"/>
      <c r="Z32" s="29"/>
      <c r="AA32" s="29">
        <v>5</v>
      </c>
      <c r="AB32" s="29"/>
      <c r="AC32" s="29" t="s">
        <v>30</v>
      </c>
      <c r="AD32" s="29"/>
      <c r="AE32" s="29" t="s">
        <v>32</v>
      </c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</row>
    <row r="33" spans="1:63">
      <c r="A33" s="22" t="s">
        <v>101</v>
      </c>
      <c r="B33" s="50" t="s">
        <v>54</v>
      </c>
      <c r="C33" s="51">
        <v>38042.235999999997</v>
      </c>
      <c r="D33" s="51" t="s">
        <v>90</v>
      </c>
      <c r="E33" s="29">
        <f t="shared" si="0"/>
        <v>2949.0272258141031</v>
      </c>
      <c r="F33" s="29">
        <f t="shared" si="1"/>
        <v>2949</v>
      </c>
      <c r="G33" s="29">
        <f t="shared" si="2"/>
        <v>1.8360000001848675E-2</v>
      </c>
      <c r="H33" s="29"/>
      <c r="I33" s="29">
        <f t="shared" si="5"/>
        <v>1.8360000001848675E-2</v>
      </c>
      <c r="J33" s="29"/>
      <c r="K33" s="29"/>
      <c r="L33" s="29"/>
      <c r="M33" s="29"/>
      <c r="N33" s="29"/>
      <c r="O33" s="29">
        <f t="shared" ca="1" si="3"/>
        <v>1.4375486566332585E-2</v>
      </c>
      <c r="P33" s="29"/>
      <c r="Q33" s="31">
        <f t="shared" si="4"/>
        <v>23023.735999999997</v>
      </c>
      <c r="R33" s="29"/>
      <c r="S33" s="29"/>
      <c r="T33" s="29"/>
      <c r="U33" s="29"/>
      <c r="V33" s="29"/>
      <c r="W33" s="29"/>
      <c r="X33" s="29"/>
      <c r="Y33" s="29"/>
      <c r="Z33" s="29"/>
      <c r="AA33" s="29">
        <v>5</v>
      </c>
      <c r="AB33" s="29"/>
      <c r="AC33" s="29" t="s">
        <v>30</v>
      </c>
      <c r="AD33" s="29"/>
      <c r="AE33" s="29" t="s">
        <v>32</v>
      </c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</row>
    <row r="34" spans="1:63">
      <c r="A34" s="22" t="s">
        <v>101</v>
      </c>
      <c r="B34" s="50" t="s">
        <v>58</v>
      </c>
      <c r="C34" s="51">
        <v>38300.47</v>
      </c>
      <c r="D34" s="51" t="s">
        <v>90</v>
      </c>
      <c r="E34" s="29">
        <f t="shared" si="0"/>
        <v>3331.9591909365954</v>
      </c>
      <c r="F34" s="29">
        <f t="shared" si="1"/>
        <v>3332</v>
      </c>
      <c r="G34" s="29">
        <f t="shared" si="2"/>
        <v>-2.7519999996002298E-2</v>
      </c>
      <c r="H34" s="29"/>
      <c r="I34" s="29">
        <f t="shared" si="5"/>
        <v>-2.7519999996002298E-2</v>
      </c>
      <c r="J34" s="29"/>
      <c r="K34" s="29"/>
      <c r="L34" s="29"/>
      <c r="M34" s="29"/>
      <c r="N34" s="29"/>
      <c r="O34" s="29">
        <f t="shared" ca="1" si="3"/>
        <v>1.2006032227504296E-2</v>
      </c>
      <c r="P34" s="29"/>
      <c r="Q34" s="31">
        <f t="shared" si="4"/>
        <v>23281.97</v>
      </c>
      <c r="R34" s="29"/>
      <c r="S34" s="29"/>
      <c r="T34" s="29"/>
      <c r="U34" s="29"/>
      <c r="V34" s="29"/>
      <c r="W34" s="29"/>
      <c r="X34" s="29"/>
      <c r="Y34" s="29"/>
      <c r="Z34" s="29"/>
      <c r="AA34" s="29">
        <v>5</v>
      </c>
      <c r="AB34" s="29"/>
      <c r="AC34" s="29" t="s">
        <v>30</v>
      </c>
      <c r="AD34" s="29"/>
      <c r="AE34" s="29" t="s">
        <v>32</v>
      </c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</row>
    <row r="35" spans="1:63">
      <c r="A35" s="22" t="s">
        <v>101</v>
      </c>
      <c r="B35" s="50" t="s">
        <v>58</v>
      </c>
      <c r="C35" s="51">
        <v>38323.417000000001</v>
      </c>
      <c r="D35" s="51" t="s">
        <v>90</v>
      </c>
      <c r="E35" s="29">
        <f t="shared" si="0"/>
        <v>3365.987009905692</v>
      </c>
      <c r="F35" s="29">
        <f t="shared" si="1"/>
        <v>3366</v>
      </c>
      <c r="G35" s="29">
        <f t="shared" si="2"/>
        <v>-8.7599999969825149E-3</v>
      </c>
      <c r="H35" s="29"/>
      <c r="I35" s="29">
        <f t="shared" si="5"/>
        <v>-8.7599999969825149E-3</v>
      </c>
      <c r="J35" s="29"/>
      <c r="K35" s="29"/>
      <c r="L35" s="29"/>
      <c r="M35" s="29"/>
      <c r="N35" s="29"/>
      <c r="O35" s="29">
        <f t="shared" ca="1" si="3"/>
        <v>1.179568902249082E-2</v>
      </c>
      <c r="P35" s="29"/>
      <c r="Q35" s="31">
        <f t="shared" si="4"/>
        <v>23304.917000000001</v>
      </c>
      <c r="R35" s="29"/>
      <c r="S35" s="29"/>
      <c r="T35" s="29"/>
      <c r="U35" s="29"/>
      <c r="V35" s="29"/>
      <c r="W35" s="29"/>
      <c r="X35" s="29"/>
      <c r="Y35" s="29"/>
      <c r="Z35" s="29"/>
      <c r="AA35" s="29">
        <v>6</v>
      </c>
      <c r="AB35" s="29"/>
      <c r="AC35" s="29" t="s">
        <v>30</v>
      </c>
      <c r="AD35" s="29"/>
      <c r="AE35" s="29" t="s">
        <v>32</v>
      </c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</row>
    <row r="36" spans="1:63">
      <c r="A36" s="22" t="s">
        <v>101</v>
      </c>
      <c r="B36" s="50" t="s">
        <v>54</v>
      </c>
      <c r="C36" s="51">
        <v>38398.256999999998</v>
      </c>
      <c r="D36" s="51" t="s">
        <v>90</v>
      </c>
      <c r="E36" s="29">
        <f t="shared" si="0"/>
        <v>3476.9663087964873</v>
      </c>
      <c r="F36" s="29">
        <f t="shared" si="1"/>
        <v>3477</v>
      </c>
      <c r="G36" s="29">
        <f t="shared" si="2"/>
        <v>-2.2720000000845175E-2</v>
      </c>
      <c r="H36" s="29"/>
      <c r="I36" s="29">
        <f t="shared" si="5"/>
        <v>-2.2720000000845175E-2</v>
      </c>
      <c r="J36" s="29"/>
      <c r="K36" s="29"/>
      <c r="L36" s="29"/>
      <c r="M36" s="29"/>
      <c r="N36" s="29"/>
      <c r="O36" s="29">
        <f t="shared" ca="1" si="3"/>
        <v>1.1108980323770348E-2</v>
      </c>
      <c r="P36" s="29"/>
      <c r="Q36" s="31">
        <f t="shared" si="4"/>
        <v>23379.756999999998</v>
      </c>
      <c r="R36" s="29"/>
      <c r="S36" s="29"/>
      <c r="T36" s="29"/>
      <c r="U36" s="29"/>
      <c r="V36" s="29"/>
      <c r="W36" s="29"/>
      <c r="X36" s="29"/>
      <c r="Y36" s="29"/>
      <c r="Z36" s="29"/>
      <c r="AA36" s="29">
        <v>12</v>
      </c>
      <c r="AB36" s="29"/>
      <c r="AC36" s="29" t="s">
        <v>30</v>
      </c>
      <c r="AD36" s="29"/>
      <c r="AE36" s="29" t="s">
        <v>32</v>
      </c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</row>
    <row r="37" spans="1:63">
      <c r="A37" s="22" t="s">
        <v>101</v>
      </c>
      <c r="B37" s="50" t="s">
        <v>54</v>
      </c>
      <c r="C37" s="51">
        <v>38998.483999999997</v>
      </c>
      <c r="D37" s="51" t="s">
        <v>90</v>
      </c>
      <c r="E37" s="29">
        <f t="shared" si="0"/>
        <v>4367.0354113529838</v>
      </c>
      <c r="F37" s="29">
        <f t="shared" si="1"/>
        <v>4367</v>
      </c>
      <c r="G37" s="29">
        <f t="shared" si="2"/>
        <v>2.3880000000644941E-2</v>
      </c>
      <c r="H37" s="29"/>
      <c r="I37" s="29">
        <f t="shared" si="5"/>
        <v>2.3880000000644941E-2</v>
      </c>
      <c r="J37" s="29"/>
      <c r="K37" s="29"/>
      <c r="L37" s="29"/>
      <c r="M37" s="29"/>
      <c r="N37" s="29"/>
      <c r="O37" s="29">
        <f t="shared" ca="1" si="3"/>
        <v>5.602937604299911E-3</v>
      </c>
      <c r="P37" s="29"/>
      <c r="Q37" s="31">
        <f t="shared" si="4"/>
        <v>23979.983999999997</v>
      </c>
      <c r="R37" s="29"/>
      <c r="S37" s="29"/>
      <c r="T37" s="29"/>
      <c r="U37" s="29"/>
      <c r="V37" s="29"/>
      <c r="W37" s="29"/>
      <c r="X37" s="29"/>
      <c r="Y37" s="29"/>
      <c r="Z37" s="29"/>
      <c r="AA37" s="29">
        <v>4</v>
      </c>
      <c r="AB37" s="29"/>
      <c r="AC37" s="29" t="s">
        <v>30</v>
      </c>
      <c r="AD37" s="29"/>
      <c r="AE37" s="29" t="s">
        <v>32</v>
      </c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</row>
    <row r="38" spans="1:63">
      <c r="A38" s="22" t="s">
        <v>101</v>
      </c>
      <c r="B38" s="50" t="s">
        <v>58</v>
      </c>
      <c r="C38" s="51">
        <v>39023.472000000002</v>
      </c>
      <c r="D38" s="51" t="s">
        <v>90</v>
      </c>
      <c r="E38" s="29">
        <f t="shared" si="0"/>
        <v>4404.0898036657018</v>
      </c>
      <c r="F38" s="29">
        <f t="shared" si="1"/>
        <v>4404</v>
      </c>
      <c r="G38" s="29">
        <f t="shared" si="2"/>
        <v>6.0560000005352776E-2</v>
      </c>
      <c r="H38" s="29"/>
      <c r="I38" s="29">
        <f t="shared" si="5"/>
        <v>6.0560000005352776E-2</v>
      </c>
      <c r="J38" s="29"/>
      <c r="K38" s="29"/>
      <c r="L38" s="29"/>
      <c r="M38" s="29"/>
      <c r="N38" s="29"/>
      <c r="O38" s="29">
        <f t="shared" ca="1" si="3"/>
        <v>5.3740347047264193E-3</v>
      </c>
      <c r="P38" s="29"/>
      <c r="Q38" s="31">
        <f t="shared" si="4"/>
        <v>24004.972000000002</v>
      </c>
      <c r="R38" s="29"/>
      <c r="S38" s="29"/>
      <c r="T38" s="29"/>
      <c r="U38" s="29"/>
      <c r="V38" s="29"/>
      <c r="W38" s="29"/>
      <c r="X38" s="29"/>
      <c r="Y38" s="29"/>
      <c r="Z38" s="29"/>
      <c r="AA38" s="29">
        <v>6</v>
      </c>
      <c r="AB38" s="29"/>
      <c r="AC38" s="29" t="s">
        <v>30</v>
      </c>
      <c r="AD38" s="29"/>
      <c r="AE38" s="29" t="s">
        <v>32</v>
      </c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</row>
    <row r="39" spans="1:63">
      <c r="A39" s="22" t="s">
        <v>101</v>
      </c>
      <c r="B39" s="50" t="s">
        <v>54</v>
      </c>
      <c r="C39" s="51">
        <v>39025.446000000004</v>
      </c>
      <c r="D39" s="51" t="s">
        <v>90</v>
      </c>
      <c r="E39" s="29">
        <f t="shared" si="0"/>
        <v>4407.0170235482601</v>
      </c>
      <c r="F39" s="29">
        <f t="shared" si="1"/>
        <v>4407</v>
      </c>
      <c r="G39" s="29">
        <f t="shared" si="2"/>
        <v>1.1480000008305069E-2</v>
      </c>
      <c r="H39" s="29"/>
      <c r="I39" s="29">
        <f t="shared" si="5"/>
        <v>1.1480000008305069E-2</v>
      </c>
      <c r="J39" s="29"/>
      <c r="K39" s="29"/>
      <c r="L39" s="29"/>
      <c r="M39" s="29"/>
      <c r="N39" s="29"/>
      <c r="O39" s="29">
        <f t="shared" ca="1" si="3"/>
        <v>5.3554750101664078E-3</v>
      </c>
      <c r="P39" s="29"/>
      <c r="Q39" s="31">
        <f t="shared" si="4"/>
        <v>24006.946000000004</v>
      </c>
      <c r="R39" s="29"/>
      <c r="S39" s="29"/>
      <c r="T39" s="29"/>
      <c r="U39" s="29"/>
      <c r="V39" s="29"/>
      <c r="W39" s="29"/>
      <c r="X39" s="29"/>
      <c r="Y39" s="29"/>
      <c r="Z39" s="29"/>
      <c r="AA39" s="29">
        <v>6</v>
      </c>
      <c r="AB39" s="29"/>
      <c r="AC39" s="29" t="s">
        <v>30</v>
      </c>
      <c r="AD39" s="29"/>
      <c r="AE39" s="29" t="s">
        <v>32</v>
      </c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</row>
    <row r="40" spans="1:63">
      <c r="A40" s="22" t="s">
        <v>101</v>
      </c>
      <c r="B40" s="50" t="s">
        <v>58</v>
      </c>
      <c r="C40" s="51">
        <v>39027.468999999997</v>
      </c>
      <c r="D40" s="51" t="s">
        <v>90</v>
      </c>
      <c r="E40" s="29">
        <f t="shared" si="0"/>
        <v>4410.0169049172528</v>
      </c>
      <c r="F40" s="29">
        <f t="shared" si="1"/>
        <v>4410</v>
      </c>
      <c r="G40" s="29">
        <f t="shared" si="2"/>
        <v>1.1399999995774124E-2</v>
      </c>
      <c r="H40" s="29"/>
      <c r="I40" s="29">
        <f t="shared" si="5"/>
        <v>1.1399999995774124E-2</v>
      </c>
      <c r="J40" s="29"/>
      <c r="K40" s="29"/>
      <c r="L40" s="29"/>
      <c r="M40" s="29"/>
      <c r="N40" s="29"/>
      <c r="O40" s="29">
        <f t="shared" ca="1" si="3"/>
        <v>5.3369153156063928E-3</v>
      </c>
      <c r="P40" s="29"/>
      <c r="Q40" s="31">
        <f t="shared" si="4"/>
        <v>24008.968999999997</v>
      </c>
      <c r="R40" s="29"/>
      <c r="S40" s="29"/>
      <c r="T40" s="29"/>
      <c r="U40" s="29"/>
      <c r="V40" s="29"/>
      <c r="W40" s="29"/>
      <c r="X40" s="29"/>
      <c r="Y40" s="29"/>
      <c r="Z40" s="29"/>
      <c r="AA40" s="29">
        <v>5</v>
      </c>
      <c r="AB40" s="29"/>
      <c r="AC40" s="29" t="s">
        <v>30</v>
      </c>
      <c r="AD40" s="29"/>
      <c r="AE40" s="29" t="s">
        <v>32</v>
      </c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</row>
    <row r="41" spans="1:63">
      <c r="A41" s="22" t="s">
        <v>101</v>
      </c>
      <c r="B41" s="50" t="s">
        <v>58</v>
      </c>
      <c r="C41" s="51">
        <v>39058.474000000002</v>
      </c>
      <c r="D41" s="51" t="s">
        <v>90</v>
      </c>
      <c r="E41" s="29">
        <f t="shared" si="0"/>
        <v>4455.9938311880942</v>
      </c>
      <c r="F41" s="29">
        <f t="shared" si="1"/>
        <v>4456</v>
      </c>
      <c r="G41" s="29">
        <f t="shared" si="2"/>
        <v>-4.1599999967729673E-3</v>
      </c>
      <c r="H41" s="29"/>
      <c r="I41" s="29">
        <f t="shared" si="5"/>
        <v>-4.1599999967729673E-3</v>
      </c>
      <c r="J41" s="29"/>
      <c r="K41" s="29"/>
      <c r="L41" s="29"/>
      <c r="M41" s="29"/>
      <c r="N41" s="29"/>
      <c r="O41" s="29">
        <f t="shared" ca="1" si="3"/>
        <v>5.0523333323528666E-3</v>
      </c>
      <c r="P41" s="29"/>
      <c r="Q41" s="31">
        <f t="shared" si="4"/>
        <v>24039.974000000002</v>
      </c>
      <c r="R41" s="29"/>
      <c r="S41" s="29"/>
      <c r="T41" s="29"/>
      <c r="U41" s="29"/>
      <c r="V41" s="29"/>
      <c r="W41" s="29"/>
      <c r="X41" s="29"/>
      <c r="Y41" s="29"/>
      <c r="Z41" s="29"/>
      <c r="AA41" s="29">
        <v>6</v>
      </c>
      <c r="AB41" s="29"/>
      <c r="AC41" s="29" t="s">
        <v>30</v>
      </c>
      <c r="AD41" s="29"/>
      <c r="AE41" s="29" t="s">
        <v>32</v>
      </c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</row>
    <row r="42" spans="1:63">
      <c r="A42" s="22" t="s">
        <v>101</v>
      </c>
      <c r="B42" s="50" t="s">
        <v>58</v>
      </c>
      <c r="C42" s="51">
        <v>39352.5</v>
      </c>
      <c r="D42" s="51" t="s">
        <v>90</v>
      </c>
      <c r="E42" s="29">
        <f t="shared" si="0"/>
        <v>4892.0013049409827</v>
      </c>
      <c r="F42" s="29">
        <f t="shared" si="1"/>
        <v>4892</v>
      </c>
      <c r="G42" s="29">
        <f t="shared" si="2"/>
        <v>8.7999999959720299E-4</v>
      </c>
      <c r="H42" s="29"/>
      <c r="I42" s="29">
        <f t="shared" si="5"/>
        <v>8.7999999959720299E-4</v>
      </c>
      <c r="J42" s="29"/>
      <c r="K42" s="29"/>
      <c r="L42" s="29"/>
      <c r="M42" s="29"/>
      <c r="N42" s="29"/>
      <c r="O42" s="29">
        <f t="shared" ca="1" si="3"/>
        <v>2.354991056297686E-3</v>
      </c>
      <c r="P42" s="29"/>
      <c r="Q42" s="31">
        <f t="shared" si="4"/>
        <v>24334</v>
      </c>
      <c r="R42" s="29"/>
      <c r="S42" s="29"/>
      <c r="T42" s="29"/>
      <c r="U42" s="29"/>
      <c r="V42" s="29"/>
      <c r="W42" s="29"/>
      <c r="X42" s="29"/>
      <c r="Y42" s="29"/>
      <c r="Z42" s="29"/>
      <c r="AA42" s="29">
        <v>6</v>
      </c>
      <c r="AB42" s="29"/>
      <c r="AC42" s="29" t="s">
        <v>30</v>
      </c>
      <c r="AD42" s="29"/>
      <c r="AE42" s="29" t="s">
        <v>32</v>
      </c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</row>
    <row r="43" spans="1:63">
      <c r="A43" s="22" t="s">
        <v>101</v>
      </c>
      <c r="B43" s="50" t="s">
        <v>58</v>
      </c>
      <c r="C43" s="51">
        <v>39441.500999999997</v>
      </c>
      <c r="D43" s="51" t="s">
        <v>90</v>
      </c>
      <c r="E43" s="29">
        <f t="shared" si="0"/>
        <v>5023.9797734147905</v>
      </c>
      <c r="F43" s="29">
        <f t="shared" si="1"/>
        <v>5024</v>
      </c>
      <c r="G43" s="29">
        <f t="shared" si="2"/>
        <v>-1.3640000004670583E-2</v>
      </c>
      <c r="H43" s="29"/>
      <c r="I43" s="29">
        <f t="shared" si="5"/>
        <v>-1.3640000004670583E-2</v>
      </c>
      <c r="J43" s="29"/>
      <c r="K43" s="29"/>
      <c r="L43" s="29"/>
      <c r="M43" s="29"/>
      <c r="N43" s="29"/>
      <c r="O43" s="29">
        <f t="shared" ca="1" si="3"/>
        <v>1.5383644956571269E-3</v>
      </c>
      <c r="P43" s="29"/>
      <c r="Q43" s="31">
        <f t="shared" si="4"/>
        <v>24423.000999999997</v>
      </c>
      <c r="R43" s="29"/>
      <c r="S43" s="29"/>
      <c r="T43" s="29"/>
      <c r="U43" s="29"/>
      <c r="V43" s="29"/>
      <c r="W43" s="29"/>
      <c r="X43" s="29"/>
      <c r="Y43" s="29"/>
      <c r="Z43" s="29"/>
      <c r="AA43" s="29">
        <v>5</v>
      </c>
      <c r="AB43" s="29"/>
      <c r="AC43" s="29" t="s">
        <v>30</v>
      </c>
      <c r="AD43" s="29"/>
      <c r="AE43" s="29" t="s">
        <v>32</v>
      </c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</row>
    <row r="44" spans="1:63">
      <c r="A44" s="22" t="s">
        <v>101</v>
      </c>
      <c r="B44" s="50" t="s">
        <v>58</v>
      </c>
      <c r="C44" s="51">
        <v>39673.506000000001</v>
      </c>
      <c r="D44" s="51" t="s">
        <v>90</v>
      </c>
      <c r="E44" s="29">
        <f t="shared" si="0"/>
        <v>5368.0170828637565</v>
      </c>
      <c r="F44" s="29">
        <f t="shared" si="1"/>
        <v>5368</v>
      </c>
      <c r="G44" s="29">
        <f t="shared" si="2"/>
        <v>1.1520000000018626E-2</v>
      </c>
      <c r="H44" s="29"/>
      <c r="I44" s="29">
        <f t="shared" si="5"/>
        <v>1.1520000000018626E-2</v>
      </c>
      <c r="J44" s="29"/>
      <c r="K44" s="29"/>
      <c r="L44" s="29"/>
      <c r="M44" s="29"/>
      <c r="N44" s="29"/>
      <c r="O44" s="29">
        <f t="shared" ca="1" si="3"/>
        <v>-5.898138138909978E-4</v>
      </c>
      <c r="P44" s="29"/>
      <c r="Q44" s="31">
        <f t="shared" si="4"/>
        <v>24655.006000000001</v>
      </c>
      <c r="R44" s="29"/>
      <c r="S44" s="29"/>
      <c r="T44" s="29"/>
      <c r="U44" s="29"/>
      <c r="V44" s="29"/>
      <c r="W44" s="29"/>
      <c r="X44" s="29"/>
      <c r="Y44" s="29"/>
      <c r="Z44" s="29"/>
      <c r="AA44" s="29">
        <v>6</v>
      </c>
      <c r="AB44" s="29"/>
      <c r="AC44" s="29" t="s">
        <v>30</v>
      </c>
      <c r="AD44" s="29"/>
      <c r="AE44" s="29" t="s">
        <v>32</v>
      </c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</row>
    <row r="45" spans="1:63">
      <c r="A45" s="22" t="s">
        <v>101</v>
      </c>
      <c r="B45" s="50" t="s">
        <v>58</v>
      </c>
      <c r="C45" s="51">
        <v>40837.459000000003</v>
      </c>
      <c r="D45" s="51" t="s">
        <v>90</v>
      </c>
      <c r="E45" s="29">
        <f t="shared" si="0"/>
        <v>7094.0284121240938</v>
      </c>
      <c r="F45" s="29">
        <f t="shared" si="1"/>
        <v>7094</v>
      </c>
      <c r="G45" s="29">
        <f t="shared" si="2"/>
        <v>1.9160000003466848E-2</v>
      </c>
      <c r="H45" s="29"/>
      <c r="I45" s="29">
        <f t="shared" si="5"/>
        <v>1.9160000003466848E-2</v>
      </c>
      <c r="J45" s="29"/>
      <c r="K45" s="29"/>
      <c r="L45" s="29"/>
      <c r="M45" s="29"/>
      <c r="N45" s="29"/>
      <c r="O45" s="29">
        <f t="shared" ca="1" si="3"/>
        <v>-1.1267824750751644E-2</v>
      </c>
      <c r="P45" s="29"/>
      <c r="Q45" s="31">
        <f t="shared" si="4"/>
        <v>25818.959000000003</v>
      </c>
      <c r="R45" s="29"/>
      <c r="S45" s="29"/>
      <c r="T45" s="29"/>
      <c r="U45" s="29"/>
      <c r="V45" s="29"/>
      <c r="W45" s="29"/>
      <c r="X45" s="29"/>
      <c r="Y45" s="29"/>
      <c r="Z45" s="29"/>
      <c r="AA45" s="29">
        <v>6</v>
      </c>
      <c r="AB45" s="29"/>
      <c r="AC45" s="29" t="s">
        <v>30</v>
      </c>
      <c r="AD45" s="29"/>
      <c r="AE45" s="29" t="s">
        <v>32</v>
      </c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</row>
    <row r="46" spans="1:63">
      <c r="A46" s="22" t="s">
        <v>101</v>
      </c>
      <c r="B46" s="50" t="s">
        <v>58</v>
      </c>
      <c r="C46" s="51">
        <v>41216.432999999997</v>
      </c>
      <c r="D46" s="51" t="s">
        <v>90</v>
      </c>
      <c r="E46" s="29">
        <f t="shared" si="0"/>
        <v>7656.0042114004373</v>
      </c>
      <c r="F46" s="29">
        <f t="shared" si="1"/>
        <v>7656</v>
      </c>
      <c r="G46" s="29">
        <f t="shared" si="2"/>
        <v>2.8400000010151416E-3</v>
      </c>
      <c r="H46" s="29"/>
      <c r="I46" s="29">
        <f t="shared" si="5"/>
        <v>2.8400000010151416E-3</v>
      </c>
      <c r="J46" s="29"/>
      <c r="K46" s="29"/>
      <c r="L46" s="29"/>
      <c r="M46" s="29"/>
      <c r="N46" s="29"/>
      <c r="O46" s="29">
        <f t="shared" ca="1" si="3"/>
        <v>-1.4744674198327361E-2</v>
      </c>
      <c r="P46" s="29"/>
      <c r="Q46" s="31">
        <f t="shared" si="4"/>
        <v>26197.932999999997</v>
      </c>
      <c r="R46" s="29"/>
      <c r="S46" s="29"/>
      <c r="T46" s="29"/>
      <c r="U46" s="29"/>
      <c r="V46" s="29"/>
      <c r="W46" s="29"/>
      <c r="X46" s="29"/>
      <c r="Y46" s="29"/>
      <c r="Z46" s="29"/>
      <c r="AA46" s="29">
        <v>7</v>
      </c>
      <c r="AB46" s="29"/>
      <c r="AC46" s="29" t="s">
        <v>30</v>
      </c>
      <c r="AD46" s="29"/>
      <c r="AE46" s="29" t="s">
        <v>32</v>
      </c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</row>
    <row r="47" spans="1:63">
      <c r="A47" s="22" t="s">
        <v>101</v>
      </c>
      <c r="B47" s="50" t="s">
        <v>54</v>
      </c>
      <c r="C47" s="51">
        <v>41322.315000000002</v>
      </c>
      <c r="D47" s="51" t="s">
        <v>90</v>
      </c>
      <c r="E47" s="29">
        <f t="shared" si="0"/>
        <v>7813.0153033987835</v>
      </c>
      <c r="F47" s="29">
        <f t="shared" si="1"/>
        <v>7813</v>
      </c>
      <c r="G47" s="29">
        <f t="shared" si="2"/>
        <v>1.0320000001229346E-2</v>
      </c>
      <c r="H47" s="29"/>
      <c r="I47" s="29">
        <f t="shared" si="5"/>
        <v>1.0320000001229346E-2</v>
      </c>
      <c r="J47" s="29"/>
      <c r="K47" s="29"/>
      <c r="L47" s="29"/>
      <c r="M47" s="29"/>
      <c r="N47" s="29"/>
      <c r="O47" s="29">
        <f t="shared" ca="1" si="3"/>
        <v>-1.5715964880301359E-2</v>
      </c>
      <c r="P47" s="29"/>
      <c r="Q47" s="31">
        <f t="shared" si="4"/>
        <v>26303.815000000002</v>
      </c>
      <c r="R47" s="29"/>
      <c r="S47" s="29"/>
      <c r="T47" s="29"/>
      <c r="U47" s="29"/>
      <c r="V47" s="29"/>
      <c r="W47" s="29"/>
      <c r="X47" s="29"/>
      <c r="Y47" s="29"/>
      <c r="Z47" s="29"/>
      <c r="AA47" s="29">
        <v>8</v>
      </c>
      <c r="AB47" s="29"/>
      <c r="AC47" s="29" t="s">
        <v>30</v>
      </c>
      <c r="AD47" s="29"/>
      <c r="AE47" s="29" t="s">
        <v>32</v>
      </c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</row>
    <row r="48" spans="1:63">
      <c r="A48" s="22" t="s">
        <v>101</v>
      </c>
      <c r="B48" s="50" t="s">
        <v>54</v>
      </c>
      <c r="C48" s="51">
        <v>41674.245000000003</v>
      </c>
      <c r="D48" s="51" t="s">
        <v>90</v>
      </c>
      <c r="E48" s="29">
        <f t="shared" si="0"/>
        <v>8334.8878937066311</v>
      </c>
      <c r="F48" s="29">
        <f t="shared" si="1"/>
        <v>8335</v>
      </c>
      <c r="G48" s="29">
        <f t="shared" si="2"/>
        <v>-7.5599999996484257E-2</v>
      </c>
      <c r="H48" s="29"/>
      <c r="I48" s="29">
        <f t="shared" si="5"/>
        <v>-7.5599999996484257E-2</v>
      </c>
      <c r="J48" s="29"/>
      <c r="K48" s="29"/>
      <c r="L48" s="29"/>
      <c r="M48" s="29"/>
      <c r="N48" s="29"/>
      <c r="O48" s="29">
        <f t="shared" ca="1" si="3"/>
        <v>-1.8945351733743572E-2</v>
      </c>
      <c r="P48" s="29"/>
      <c r="Q48" s="31">
        <f t="shared" si="4"/>
        <v>26655.745000000003</v>
      </c>
      <c r="R48" s="29"/>
      <c r="S48" s="29"/>
      <c r="T48" s="29"/>
      <c r="U48" s="29"/>
      <c r="V48" s="29"/>
      <c r="W48" s="29"/>
      <c r="X48" s="29"/>
      <c r="Y48" s="29"/>
      <c r="Z48" s="29"/>
      <c r="AA48" s="29">
        <v>5</v>
      </c>
      <c r="AB48" s="29"/>
      <c r="AC48" s="29" t="s">
        <v>30</v>
      </c>
      <c r="AD48" s="29"/>
      <c r="AE48" s="29" t="s">
        <v>32</v>
      </c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</row>
    <row r="49" spans="1:63">
      <c r="A49" s="22" t="s">
        <v>101</v>
      </c>
      <c r="B49" s="50" t="s">
        <v>54</v>
      </c>
      <c r="C49" s="51">
        <v>41984.447</v>
      </c>
      <c r="D49" s="51" t="s">
        <v>90</v>
      </c>
      <c r="E49" s="29">
        <f t="shared" si="0"/>
        <v>8794.8825553117058</v>
      </c>
      <c r="F49" s="29">
        <f t="shared" si="1"/>
        <v>8795</v>
      </c>
      <c r="G49" s="29">
        <f t="shared" si="2"/>
        <v>-7.9200000000128057E-2</v>
      </c>
      <c r="H49" s="29"/>
      <c r="I49" s="29">
        <f t="shared" si="5"/>
        <v>-7.9200000000128057E-2</v>
      </c>
      <c r="J49" s="29"/>
      <c r="K49" s="29"/>
      <c r="L49" s="29"/>
      <c r="M49" s="29"/>
      <c r="N49" s="29"/>
      <c r="O49" s="29">
        <f t="shared" ca="1" si="3"/>
        <v>-2.1791171566278855E-2</v>
      </c>
      <c r="P49" s="29"/>
      <c r="Q49" s="31">
        <f t="shared" si="4"/>
        <v>26965.947</v>
      </c>
      <c r="R49" s="29"/>
      <c r="S49" s="29"/>
      <c r="T49" s="29"/>
      <c r="U49" s="29"/>
      <c r="V49" s="29"/>
      <c r="W49" s="29"/>
      <c r="X49" s="29"/>
      <c r="Y49" s="29"/>
      <c r="Z49" s="29"/>
      <c r="AA49" s="29">
        <v>8</v>
      </c>
      <c r="AB49" s="29"/>
      <c r="AC49" s="29" t="s">
        <v>30</v>
      </c>
      <c r="AD49" s="29"/>
      <c r="AE49" s="29" t="s">
        <v>32</v>
      </c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</row>
    <row r="50" spans="1:63">
      <c r="A50" s="22" t="s">
        <v>101</v>
      </c>
      <c r="B50" s="50" t="s">
        <v>58</v>
      </c>
      <c r="C50" s="51">
        <v>42036.385999999999</v>
      </c>
      <c r="D50" s="51" t="s">
        <v>90</v>
      </c>
      <c r="E50" s="29">
        <f t="shared" si="0"/>
        <v>8871.9022480574167</v>
      </c>
      <c r="F50" s="29">
        <f t="shared" si="1"/>
        <v>8872</v>
      </c>
      <c r="G50" s="29">
        <f t="shared" si="2"/>
        <v>-6.5920000000915024E-2</v>
      </c>
      <c r="H50" s="29"/>
      <c r="I50" s="29">
        <f t="shared" si="5"/>
        <v>-6.5920000000915024E-2</v>
      </c>
      <c r="J50" s="29"/>
      <c r="K50" s="29"/>
      <c r="L50" s="29"/>
      <c r="M50" s="29"/>
      <c r="N50" s="29"/>
      <c r="O50" s="29">
        <f t="shared" ca="1" si="3"/>
        <v>-2.2267537059985847E-2</v>
      </c>
      <c r="P50" s="29"/>
      <c r="Q50" s="31">
        <f t="shared" si="4"/>
        <v>27017.885999999999</v>
      </c>
      <c r="R50" s="29"/>
      <c r="S50" s="29"/>
      <c r="T50" s="29"/>
      <c r="U50" s="29"/>
      <c r="V50" s="29"/>
      <c r="W50" s="29"/>
      <c r="X50" s="29"/>
      <c r="Y50" s="29"/>
      <c r="Z50" s="29"/>
      <c r="AA50" s="29">
        <v>5</v>
      </c>
      <c r="AB50" s="29"/>
      <c r="AC50" s="29" t="s">
        <v>30</v>
      </c>
      <c r="AD50" s="29"/>
      <c r="AE50" s="29" t="s">
        <v>32</v>
      </c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</row>
    <row r="51" spans="1:63">
      <c r="A51" s="22" t="s">
        <v>101</v>
      </c>
      <c r="B51" s="50" t="s">
        <v>58</v>
      </c>
      <c r="C51" s="51">
        <v>42276.500999999997</v>
      </c>
      <c r="D51" s="51" t="s">
        <v>90</v>
      </c>
      <c r="E51" s="29">
        <f t="shared" si="0"/>
        <v>9227.9657749569942</v>
      </c>
      <c r="F51" s="29">
        <f t="shared" si="1"/>
        <v>9228</v>
      </c>
      <c r="G51" s="29">
        <f t="shared" si="2"/>
        <v>-2.3079999999026768E-2</v>
      </c>
      <c r="H51" s="29"/>
      <c r="I51" s="29">
        <f t="shared" si="5"/>
        <v>-2.3079999999026768E-2</v>
      </c>
      <c r="J51" s="29"/>
      <c r="K51" s="29"/>
      <c r="L51" s="29"/>
      <c r="M51" s="29"/>
      <c r="N51" s="29"/>
      <c r="O51" s="29">
        <f t="shared" ca="1" si="3"/>
        <v>-2.4469954147774024E-2</v>
      </c>
      <c r="P51" s="29"/>
      <c r="Q51" s="31">
        <f t="shared" si="4"/>
        <v>27258.000999999997</v>
      </c>
      <c r="R51" s="29"/>
      <c r="S51" s="29"/>
      <c r="T51" s="29"/>
      <c r="U51" s="29"/>
      <c r="V51" s="29"/>
      <c r="W51" s="29"/>
      <c r="X51" s="29"/>
      <c r="Y51" s="29"/>
      <c r="Z51" s="29"/>
      <c r="AA51" s="29">
        <v>7</v>
      </c>
      <c r="AB51" s="29"/>
      <c r="AC51" s="29" t="s">
        <v>30</v>
      </c>
      <c r="AD51" s="29"/>
      <c r="AE51" s="29" t="s">
        <v>32</v>
      </c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</row>
    <row r="52" spans="1:63">
      <c r="A52" s="22" t="s">
        <v>101</v>
      </c>
      <c r="B52" s="50" t="s">
        <v>58</v>
      </c>
      <c r="C52" s="51">
        <v>42303.453000000001</v>
      </c>
      <c r="D52" s="51" t="s">
        <v>90</v>
      </c>
      <c r="E52" s="29">
        <f t="shared" si="0"/>
        <v>9267.9325582774818</v>
      </c>
      <c r="F52" s="29">
        <f t="shared" si="1"/>
        <v>9268</v>
      </c>
      <c r="G52" s="29">
        <f t="shared" si="2"/>
        <v>-4.5479999993403908E-2</v>
      </c>
      <c r="H52" s="29"/>
      <c r="I52" s="29">
        <f t="shared" si="5"/>
        <v>-4.5479999993403908E-2</v>
      </c>
      <c r="J52" s="29"/>
      <c r="K52" s="29"/>
      <c r="L52" s="29"/>
      <c r="M52" s="29"/>
      <c r="N52" s="29"/>
      <c r="O52" s="29">
        <f t="shared" ca="1" si="3"/>
        <v>-2.4717416741907527E-2</v>
      </c>
      <c r="P52" s="29"/>
      <c r="Q52" s="31">
        <f t="shared" si="4"/>
        <v>27284.953000000001</v>
      </c>
      <c r="R52" s="29"/>
      <c r="S52" s="29"/>
      <c r="T52" s="29"/>
      <c r="U52" s="29"/>
      <c r="V52" s="29"/>
      <c r="W52" s="29"/>
      <c r="X52" s="29"/>
      <c r="Y52" s="29"/>
      <c r="Z52" s="29"/>
      <c r="AA52" s="29">
        <v>15</v>
      </c>
      <c r="AB52" s="29"/>
      <c r="AC52" s="29" t="s">
        <v>51</v>
      </c>
      <c r="AD52" s="29"/>
      <c r="AE52" s="29" t="s">
        <v>32</v>
      </c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</row>
    <row r="53" spans="1:63">
      <c r="A53" s="22" t="s">
        <v>101</v>
      </c>
      <c r="B53" s="50" t="s">
        <v>58</v>
      </c>
      <c r="C53" s="51">
        <v>42636.561999999998</v>
      </c>
      <c r="D53" s="51" t="s">
        <v>90</v>
      </c>
      <c r="E53" s="29">
        <f t="shared" ref="E53:E84" si="6">+(C53-C$7)/C$8</f>
        <v>9761.8957233525107</v>
      </c>
      <c r="F53" s="29">
        <f t="shared" ref="F53:F84" si="7">ROUND(2*E53,0)/2</f>
        <v>9762</v>
      </c>
      <c r="G53" s="29">
        <f t="shared" ref="G53:G84" si="8">+C53-(C$7+F53*C$8)</f>
        <v>-7.0319999998901039E-2</v>
      </c>
      <c r="H53" s="29"/>
      <c r="I53" s="29">
        <f t="shared" si="5"/>
        <v>-7.0319999998901039E-2</v>
      </c>
      <c r="J53" s="29"/>
      <c r="K53" s="29"/>
      <c r="L53" s="29"/>
      <c r="M53" s="29"/>
      <c r="N53" s="29"/>
      <c r="O53" s="29">
        <f t="shared" ref="O53:O84" ca="1" si="9">+C$11+C$12*F53</f>
        <v>-2.7773579779456284E-2</v>
      </c>
      <c r="P53" s="29"/>
      <c r="Q53" s="31">
        <f t="shared" ref="Q53:Q84" si="10">+C53-15018.5</f>
        <v>27618.061999999998</v>
      </c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</row>
    <row r="54" spans="1:63">
      <c r="A54" s="22" t="s">
        <v>101</v>
      </c>
      <c r="B54" s="50" t="s">
        <v>54</v>
      </c>
      <c r="C54" s="51">
        <v>43078.330999999998</v>
      </c>
      <c r="D54" s="51" t="s">
        <v>90</v>
      </c>
      <c r="E54" s="29">
        <f t="shared" si="6"/>
        <v>10416.989441841153</v>
      </c>
      <c r="F54" s="29">
        <f t="shared" si="7"/>
        <v>10417</v>
      </c>
      <c r="G54" s="29">
        <f t="shared" si="8"/>
        <v>-7.1200000020326115E-3</v>
      </c>
      <c r="H54" s="29"/>
      <c r="I54" s="29">
        <f t="shared" si="5"/>
        <v>-7.1200000020326115E-3</v>
      </c>
      <c r="J54" s="29"/>
      <c r="K54" s="29"/>
      <c r="L54" s="29"/>
      <c r="M54" s="29"/>
      <c r="N54" s="29"/>
      <c r="O54" s="29">
        <f t="shared" ca="1" si="9"/>
        <v>-3.1825779758392389E-2</v>
      </c>
      <c r="P54" s="29"/>
      <c r="Q54" s="31">
        <f t="shared" si="10"/>
        <v>28059.830999999998</v>
      </c>
      <c r="R54" s="29"/>
      <c r="S54" s="29"/>
      <c r="T54" s="29"/>
      <c r="U54" s="29"/>
      <c r="V54" s="29"/>
      <c r="W54" s="29"/>
      <c r="X54" s="29"/>
      <c r="Y54" s="29"/>
      <c r="Z54" s="29"/>
      <c r="AA54" s="29">
        <v>13</v>
      </c>
      <c r="AB54" s="29"/>
      <c r="AC54" s="29" t="s">
        <v>51</v>
      </c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</row>
    <row r="55" spans="1:63">
      <c r="A55" s="22" t="s">
        <v>101</v>
      </c>
      <c r="B55" s="50" t="s">
        <v>58</v>
      </c>
      <c r="C55" s="51">
        <v>43138.357000000004</v>
      </c>
      <c r="D55" s="51" t="s">
        <v>90</v>
      </c>
      <c r="E55" s="29">
        <f t="shared" si="6"/>
        <v>10506.00124562549</v>
      </c>
      <c r="F55" s="29">
        <f t="shared" si="7"/>
        <v>10506</v>
      </c>
      <c r="G55" s="29">
        <f t="shared" si="8"/>
        <v>8.4000000788364559E-4</v>
      </c>
      <c r="H55" s="29"/>
      <c r="I55" s="29">
        <f t="shared" ref="I55:I90" si="11">G55</f>
        <v>8.4000000788364559E-4</v>
      </c>
      <c r="J55" s="29"/>
      <c r="K55" s="29"/>
      <c r="L55" s="29"/>
      <c r="M55" s="29"/>
      <c r="N55" s="29"/>
      <c r="O55" s="29">
        <f t="shared" ca="1" si="9"/>
        <v>-3.2376384030339433E-2</v>
      </c>
      <c r="P55" s="29"/>
      <c r="Q55" s="31">
        <f t="shared" si="10"/>
        <v>28119.857000000004</v>
      </c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</row>
    <row r="56" spans="1:63">
      <c r="A56" s="22" t="s">
        <v>101</v>
      </c>
      <c r="B56" s="50" t="s">
        <v>54</v>
      </c>
      <c r="C56" s="51">
        <v>44823.527999999998</v>
      </c>
      <c r="D56" s="51" t="s">
        <v>90</v>
      </c>
      <c r="E56" s="29">
        <f t="shared" si="6"/>
        <v>13004.920220653657</v>
      </c>
      <c r="F56" s="29">
        <f t="shared" si="7"/>
        <v>13005</v>
      </c>
      <c r="G56" s="29">
        <f t="shared" si="8"/>
        <v>-5.3800000001501758E-2</v>
      </c>
      <c r="H56" s="29"/>
      <c r="I56" s="29">
        <f t="shared" si="11"/>
        <v>-5.3800000001501758E-2</v>
      </c>
      <c r="J56" s="29"/>
      <c r="K56" s="29"/>
      <c r="L56" s="29"/>
      <c r="M56" s="29"/>
      <c r="N56" s="29"/>
      <c r="O56" s="29">
        <f t="shared" ca="1" si="9"/>
        <v>-4.7836609598830029E-2</v>
      </c>
      <c r="P56" s="29"/>
      <c r="Q56" s="31">
        <f t="shared" si="10"/>
        <v>29805.027999999998</v>
      </c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</row>
    <row r="57" spans="1:63">
      <c r="A57" s="29" t="s">
        <v>31</v>
      </c>
      <c r="B57" s="32"/>
      <c r="C57" s="30">
        <v>46355.296999999999</v>
      </c>
      <c r="D57" s="30"/>
      <c r="E57" s="29">
        <f t="shared" si="6"/>
        <v>15276.361290705261</v>
      </c>
      <c r="F57" s="29">
        <f t="shared" si="7"/>
        <v>15276.5</v>
      </c>
      <c r="G57" s="29">
        <f t="shared" si="8"/>
        <v>-9.3540000001667067E-2</v>
      </c>
      <c r="H57" s="29"/>
      <c r="I57" s="29">
        <f t="shared" si="11"/>
        <v>-9.3540000001667067E-2</v>
      </c>
      <c r="J57" s="29"/>
      <c r="K57" s="29"/>
      <c r="L57" s="29"/>
      <c r="M57" s="29"/>
      <c r="N57" s="29"/>
      <c r="O57" s="29">
        <f t="shared" ca="1" si="9"/>
        <v>-6.1889391663186327E-2</v>
      </c>
      <c r="P57" s="29"/>
      <c r="Q57" s="31">
        <f t="shared" si="10"/>
        <v>31336.796999999999</v>
      </c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</row>
    <row r="58" spans="1:63">
      <c r="A58" s="29" t="s">
        <v>31</v>
      </c>
      <c r="B58" s="32" t="s">
        <v>54</v>
      </c>
      <c r="C58" s="30">
        <v>46355.64</v>
      </c>
      <c r="D58" s="30"/>
      <c r="E58" s="29">
        <f t="shared" si="6"/>
        <v>15276.869921110389</v>
      </c>
      <c r="F58" s="29">
        <f t="shared" si="7"/>
        <v>15277</v>
      </c>
      <c r="G58" s="29">
        <f t="shared" si="8"/>
        <v>-8.7719999995897524E-2</v>
      </c>
      <c r="H58" s="29"/>
      <c r="I58" s="29">
        <f t="shared" si="11"/>
        <v>-8.7719999995897524E-2</v>
      </c>
      <c r="J58" s="29"/>
      <c r="K58" s="29"/>
      <c r="L58" s="29"/>
      <c r="M58" s="29"/>
      <c r="N58" s="29"/>
      <c r="O58" s="29">
        <f t="shared" ca="1" si="9"/>
        <v>-6.1892484945612988E-2</v>
      </c>
      <c r="P58" s="29"/>
      <c r="Q58" s="31">
        <f t="shared" si="10"/>
        <v>31337.14</v>
      </c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</row>
    <row r="59" spans="1:63">
      <c r="A59" s="22" t="s">
        <v>101</v>
      </c>
      <c r="B59" s="50" t="s">
        <v>58</v>
      </c>
      <c r="C59" s="51">
        <v>46387.373</v>
      </c>
      <c r="D59" s="51" t="s">
        <v>90</v>
      </c>
      <c r="E59" s="29">
        <f t="shared" si="6"/>
        <v>15323.926389465569</v>
      </c>
      <c r="F59" s="29">
        <f t="shared" si="7"/>
        <v>15324</v>
      </c>
      <c r="G59" s="29">
        <f t="shared" si="8"/>
        <v>-4.9639999997452833E-2</v>
      </c>
      <c r="H59" s="29"/>
      <c r="I59" s="29">
        <f t="shared" si="11"/>
        <v>-4.9639999997452833E-2</v>
      </c>
      <c r="J59" s="29"/>
      <c r="K59" s="29"/>
      <c r="L59" s="29"/>
      <c r="M59" s="29"/>
      <c r="N59" s="29"/>
      <c r="O59" s="29">
        <f t="shared" ca="1" si="9"/>
        <v>-6.2183253493719851E-2</v>
      </c>
      <c r="P59" s="29"/>
      <c r="Q59" s="31">
        <f t="shared" si="10"/>
        <v>31368.873</v>
      </c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</row>
    <row r="60" spans="1:63">
      <c r="A60" s="22" t="s">
        <v>101</v>
      </c>
      <c r="B60" s="50" t="s">
        <v>54</v>
      </c>
      <c r="C60" s="51">
        <v>46431.237000000001</v>
      </c>
      <c r="D60" s="51" t="s">
        <v>90</v>
      </c>
      <c r="E60" s="29">
        <f t="shared" si="6"/>
        <v>15388.971765822413</v>
      </c>
      <c r="F60" s="29">
        <f t="shared" si="7"/>
        <v>15389</v>
      </c>
      <c r="G60" s="29">
        <f t="shared" si="8"/>
        <v>-1.9039999999222346E-2</v>
      </c>
      <c r="H60" s="29"/>
      <c r="I60" s="29">
        <f t="shared" si="11"/>
        <v>-1.9039999999222346E-2</v>
      </c>
      <c r="J60" s="29"/>
      <c r="K60" s="29"/>
      <c r="L60" s="29"/>
      <c r="M60" s="29"/>
      <c r="N60" s="29"/>
      <c r="O60" s="29">
        <f t="shared" ca="1" si="9"/>
        <v>-6.2585380209186803E-2</v>
      </c>
      <c r="P60" s="29"/>
      <c r="Q60" s="31">
        <f t="shared" si="10"/>
        <v>31412.737000000001</v>
      </c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</row>
    <row r="61" spans="1:63">
      <c r="A61" s="29" t="s">
        <v>33</v>
      </c>
      <c r="B61" s="32"/>
      <c r="C61" s="30">
        <v>46696.313999999998</v>
      </c>
      <c r="D61" s="30"/>
      <c r="E61" s="29">
        <f t="shared" si="6"/>
        <v>15782.051129960259</v>
      </c>
      <c r="F61" s="29">
        <f t="shared" si="7"/>
        <v>15782</v>
      </c>
      <c r="G61" s="29">
        <f t="shared" si="8"/>
        <v>3.4480000002076849E-2</v>
      </c>
      <c r="H61" s="29"/>
      <c r="I61" s="29">
        <f t="shared" si="11"/>
        <v>3.4480000002076849E-2</v>
      </c>
      <c r="J61" s="29"/>
      <c r="K61" s="29"/>
      <c r="L61" s="29"/>
      <c r="M61" s="29"/>
      <c r="N61" s="29"/>
      <c r="O61" s="29">
        <f t="shared" ca="1" si="9"/>
        <v>-6.5016700196548469E-2</v>
      </c>
      <c r="P61" s="29"/>
      <c r="Q61" s="31">
        <f t="shared" si="10"/>
        <v>31677.813999999998</v>
      </c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</row>
    <row r="62" spans="1:63">
      <c r="A62" s="22" t="s">
        <v>101</v>
      </c>
      <c r="B62" s="50" t="s">
        <v>58</v>
      </c>
      <c r="C62" s="51">
        <v>46708.381999999998</v>
      </c>
      <c r="D62" s="51" t="s">
        <v>90</v>
      </c>
      <c r="E62" s="29">
        <f t="shared" si="6"/>
        <v>15799.946616050773</v>
      </c>
      <c r="F62" s="29">
        <f t="shared" si="7"/>
        <v>15800</v>
      </c>
      <c r="G62" s="29">
        <f t="shared" si="8"/>
        <v>-3.6000000000058208E-2</v>
      </c>
      <c r="H62" s="29"/>
      <c r="I62" s="29">
        <f t="shared" si="11"/>
        <v>-3.6000000000058208E-2</v>
      </c>
      <c r="J62" s="29"/>
      <c r="K62" s="29"/>
      <c r="L62" s="29"/>
      <c r="M62" s="29"/>
      <c r="N62" s="29"/>
      <c r="O62" s="29">
        <f t="shared" ca="1" si="9"/>
        <v>-6.5128058363908545E-2</v>
      </c>
      <c r="P62" s="29"/>
      <c r="Q62" s="31">
        <f t="shared" si="10"/>
        <v>31689.881999999998</v>
      </c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</row>
    <row r="63" spans="1:63">
      <c r="A63" s="29" t="s">
        <v>34</v>
      </c>
      <c r="B63" s="32"/>
      <c r="C63" s="30">
        <v>46821.286999999997</v>
      </c>
      <c r="D63" s="30"/>
      <c r="E63" s="29">
        <f t="shared" si="6"/>
        <v>15967.372026810603</v>
      </c>
      <c r="F63" s="29">
        <f t="shared" si="7"/>
        <v>15967.5</v>
      </c>
      <c r="G63" s="29">
        <f t="shared" si="8"/>
        <v>-8.6300000002665911E-2</v>
      </c>
      <c r="H63" s="29"/>
      <c r="I63" s="29">
        <f t="shared" si="11"/>
        <v>-8.6300000002665911E-2</v>
      </c>
      <c r="J63" s="29"/>
      <c r="K63" s="29"/>
      <c r="L63" s="29"/>
      <c r="M63" s="29"/>
      <c r="N63" s="29"/>
      <c r="O63" s="29">
        <f t="shared" ca="1" si="9"/>
        <v>-6.6164307976842585E-2</v>
      </c>
      <c r="P63" s="29"/>
      <c r="Q63" s="31">
        <f t="shared" si="10"/>
        <v>31802.786999999997</v>
      </c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</row>
    <row r="64" spans="1:63">
      <c r="A64" s="29" t="s">
        <v>35</v>
      </c>
      <c r="B64" s="32"/>
      <c r="C64" s="30">
        <v>46976.497000000003</v>
      </c>
      <c r="D64" s="30"/>
      <c r="E64" s="29">
        <f t="shared" si="6"/>
        <v>16197.530992348307</v>
      </c>
      <c r="F64" s="29">
        <f t="shared" si="7"/>
        <v>16197.5</v>
      </c>
      <c r="G64" s="29">
        <f t="shared" si="8"/>
        <v>2.0900000003166497E-2</v>
      </c>
      <c r="H64" s="29"/>
      <c r="I64" s="29">
        <f t="shared" si="11"/>
        <v>2.0900000003166497E-2</v>
      </c>
      <c r="J64" s="29"/>
      <c r="K64" s="29"/>
      <c r="L64" s="29"/>
      <c r="M64" s="29"/>
      <c r="N64" s="29"/>
      <c r="O64" s="29">
        <f t="shared" ca="1" si="9"/>
        <v>-6.758721789311023E-2</v>
      </c>
      <c r="P64" s="29"/>
      <c r="Q64" s="31">
        <f t="shared" si="10"/>
        <v>31957.997000000003</v>
      </c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</row>
    <row r="65" spans="1:63">
      <c r="A65" s="29" t="s">
        <v>36</v>
      </c>
      <c r="B65" s="32"/>
      <c r="C65" s="30">
        <v>47052.315000000002</v>
      </c>
      <c r="D65" s="30"/>
      <c r="E65" s="29">
        <f t="shared" si="6"/>
        <v>16309.960555193078</v>
      </c>
      <c r="F65" s="29">
        <f t="shared" si="7"/>
        <v>16310</v>
      </c>
      <c r="G65" s="29">
        <f t="shared" si="8"/>
        <v>-2.659999999741558E-2</v>
      </c>
      <c r="H65" s="29"/>
      <c r="I65" s="29">
        <f t="shared" si="11"/>
        <v>-2.659999999741558E-2</v>
      </c>
      <c r="J65" s="29"/>
      <c r="K65" s="29"/>
      <c r="L65" s="29"/>
      <c r="M65" s="29"/>
      <c r="N65" s="29"/>
      <c r="O65" s="29">
        <f t="shared" ca="1" si="9"/>
        <v>-6.8283206439110705E-2</v>
      </c>
      <c r="P65" s="29"/>
      <c r="Q65" s="31">
        <f t="shared" si="10"/>
        <v>32033.815000000002</v>
      </c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</row>
    <row r="66" spans="1:63">
      <c r="A66" s="29" t="s">
        <v>36</v>
      </c>
      <c r="B66" s="32"/>
      <c r="C66" s="30">
        <v>47053.631999999998</v>
      </c>
      <c r="D66" s="30"/>
      <c r="E66" s="29">
        <f t="shared" si="6"/>
        <v>16311.913518002253</v>
      </c>
      <c r="F66" s="29">
        <f t="shared" si="7"/>
        <v>16312</v>
      </c>
      <c r="G66" s="29">
        <f t="shared" si="8"/>
        <v>-5.8319999996456318E-2</v>
      </c>
      <c r="H66" s="29"/>
      <c r="I66" s="29">
        <f t="shared" si="11"/>
        <v>-5.8319999996456318E-2</v>
      </c>
      <c r="J66" s="29"/>
      <c r="K66" s="29"/>
      <c r="L66" s="29"/>
      <c r="M66" s="29"/>
      <c r="N66" s="29"/>
      <c r="O66" s="29">
        <f t="shared" ca="1" si="9"/>
        <v>-6.8295579568817377E-2</v>
      </c>
      <c r="P66" s="29"/>
      <c r="Q66" s="31">
        <f t="shared" si="10"/>
        <v>32035.131999999998</v>
      </c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</row>
    <row r="67" spans="1:63">
      <c r="A67" s="29" t="s">
        <v>36</v>
      </c>
      <c r="B67" s="32" t="s">
        <v>54</v>
      </c>
      <c r="C67" s="30">
        <v>47054.313000000002</v>
      </c>
      <c r="D67" s="30"/>
      <c r="E67" s="29">
        <f t="shared" si="6"/>
        <v>16312.923364375118</v>
      </c>
      <c r="F67" s="29">
        <f t="shared" si="7"/>
        <v>16313</v>
      </c>
      <c r="G67" s="29">
        <f t="shared" si="8"/>
        <v>-5.1679999996849801E-2</v>
      </c>
      <c r="H67" s="29"/>
      <c r="I67" s="29">
        <f t="shared" si="11"/>
        <v>-5.1679999996849801E-2</v>
      </c>
      <c r="J67" s="29"/>
      <c r="K67" s="29"/>
      <c r="L67" s="29"/>
      <c r="M67" s="29"/>
      <c r="N67" s="29"/>
      <c r="O67" s="29">
        <f t="shared" ca="1" si="9"/>
        <v>-6.8301766133670713E-2</v>
      </c>
      <c r="P67" s="29"/>
      <c r="Q67" s="31">
        <f t="shared" si="10"/>
        <v>32035.813000000002</v>
      </c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</row>
    <row r="68" spans="1:63">
      <c r="A68" s="29" t="s">
        <v>36</v>
      </c>
      <c r="B68" s="32" t="s">
        <v>54</v>
      </c>
      <c r="C68" s="30">
        <v>47055.654000000002</v>
      </c>
      <c r="D68" s="30"/>
      <c r="E68" s="29">
        <f t="shared" si="6"/>
        <v>16314.911916483783</v>
      </c>
      <c r="F68" s="29">
        <f t="shared" si="7"/>
        <v>16315</v>
      </c>
      <c r="G68" s="29">
        <f t="shared" si="8"/>
        <v>-5.9399999998277053E-2</v>
      </c>
      <c r="H68" s="29"/>
      <c r="I68" s="29">
        <f t="shared" si="11"/>
        <v>-5.9399999998277053E-2</v>
      </c>
      <c r="J68" s="29"/>
      <c r="K68" s="29"/>
      <c r="L68" s="29"/>
      <c r="M68" s="29"/>
      <c r="N68" s="29"/>
      <c r="O68" s="29">
        <f t="shared" ca="1" si="9"/>
        <v>-6.8314139263377385E-2</v>
      </c>
      <c r="P68" s="29"/>
      <c r="Q68" s="31">
        <f t="shared" si="10"/>
        <v>32037.154000000002</v>
      </c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</row>
    <row r="69" spans="1:63">
      <c r="A69" s="29" t="s">
        <v>36</v>
      </c>
      <c r="B69" s="32"/>
      <c r="C69" s="30">
        <v>47056.296999999999</v>
      </c>
      <c r="D69" s="30"/>
      <c r="E69" s="29">
        <f t="shared" si="6"/>
        <v>16315.865413132453</v>
      </c>
      <c r="F69" s="29">
        <f t="shared" si="7"/>
        <v>16316</v>
      </c>
      <c r="G69" s="29">
        <f t="shared" si="8"/>
        <v>-9.0759999999136198E-2</v>
      </c>
      <c r="H69" s="29"/>
      <c r="I69" s="29">
        <f t="shared" si="11"/>
        <v>-9.0759999999136198E-2</v>
      </c>
      <c r="J69" s="29"/>
      <c r="K69" s="29"/>
      <c r="L69" s="29"/>
      <c r="M69" s="29"/>
      <c r="N69" s="29"/>
      <c r="O69" s="29">
        <f t="shared" ca="1" si="9"/>
        <v>-6.8320325828230721E-2</v>
      </c>
      <c r="P69" s="29"/>
      <c r="Q69" s="31">
        <f t="shared" si="10"/>
        <v>32037.796999999999</v>
      </c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</row>
    <row r="70" spans="1:63">
      <c r="A70" s="29" t="s">
        <v>36</v>
      </c>
      <c r="B70" s="32"/>
      <c r="C70" s="30">
        <v>47057.661999999997</v>
      </c>
      <c r="D70" s="30"/>
      <c r="E70" s="29">
        <f t="shared" si="6"/>
        <v>16317.889554540599</v>
      </c>
      <c r="F70" s="29">
        <f t="shared" si="7"/>
        <v>16318</v>
      </c>
      <c r="G70" s="29">
        <f t="shared" si="8"/>
        <v>-7.4480000002949964E-2</v>
      </c>
      <c r="H70" s="29"/>
      <c r="I70" s="29">
        <f t="shared" si="11"/>
        <v>-7.4480000002949964E-2</v>
      </c>
      <c r="J70" s="29"/>
      <c r="K70" s="29"/>
      <c r="L70" s="29"/>
      <c r="M70" s="29"/>
      <c r="N70" s="29"/>
      <c r="O70" s="29">
        <f t="shared" ca="1" si="9"/>
        <v>-6.8332698957937407E-2</v>
      </c>
      <c r="P70" s="29"/>
      <c r="Q70" s="31">
        <f t="shared" si="10"/>
        <v>32039.161999999997</v>
      </c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</row>
    <row r="71" spans="1:63">
      <c r="A71" s="29" t="s">
        <v>36</v>
      </c>
      <c r="B71" s="32"/>
      <c r="C71" s="30">
        <v>47059.644999999997</v>
      </c>
      <c r="D71" s="30"/>
      <c r="E71" s="29">
        <f t="shared" si="6"/>
        <v>16320.830120410461</v>
      </c>
      <c r="F71" s="29">
        <f t="shared" si="7"/>
        <v>16321</v>
      </c>
      <c r="G71" s="29">
        <f t="shared" si="8"/>
        <v>-0.11456000000180211</v>
      </c>
      <c r="H71" s="29"/>
      <c r="I71" s="29">
        <f t="shared" si="11"/>
        <v>-0.11456000000180211</v>
      </c>
      <c r="J71" s="29"/>
      <c r="K71" s="29"/>
      <c r="L71" s="29"/>
      <c r="M71" s="29"/>
      <c r="N71" s="29"/>
      <c r="O71" s="29">
        <f t="shared" ca="1" si="9"/>
        <v>-6.8351258652497415E-2</v>
      </c>
      <c r="P71" s="29"/>
      <c r="Q71" s="31">
        <f t="shared" si="10"/>
        <v>32041.144999999997</v>
      </c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</row>
    <row r="72" spans="1:63">
      <c r="A72" s="33" t="s">
        <v>36</v>
      </c>
      <c r="B72" s="50"/>
      <c r="C72" s="51">
        <v>47060.364999999998</v>
      </c>
      <c r="D72" s="51"/>
      <c r="E72" s="29">
        <f t="shared" si="6"/>
        <v>16321.897799394981</v>
      </c>
      <c r="F72" s="29">
        <f t="shared" si="7"/>
        <v>16322</v>
      </c>
      <c r="G72" s="29">
        <f t="shared" si="8"/>
        <v>-6.8919999997888226E-2</v>
      </c>
      <c r="H72" s="29"/>
      <c r="I72" s="29">
        <f t="shared" si="11"/>
        <v>-6.8919999997888226E-2</v>
      </c>
      <c r="J72" s="29"/>
      <c r="K72" s="29"/>
      <c r="L72" s="29"/>
      <c r="M72" s="29"/>
      <c r="N72" s="29"/>
      <c r="O72" s="29">
        <f t="shared" ca="1" si="9"/>
        <v>-6.8357445217350751E-2</v>
      </c>
      <c r="P72" s="29"/>
      <c r="Q72" s="31">
        <f t="shared" si="10"/>
        <v>32041.864999999998</v>
      </c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</row>
    <row r="73" spans="1:63">
      <c r="A73" s="33" t="s">
        <v>36</v>
      </c>
      <c r="B73" s="50"/>
      <c r="C73" s="51">
        <v>47068.438000000002</v>
      </c>
      <c r="D73" s="51"/>
      <c r="E73" s="29">
        <f t="shared" si="6"/>
        <v>16333.869150008903</v>
      </c>
      <c r="F73" s="29">
        <f t="shared" si="7"/>
        <v>16334</v>
      </c>
      <c r="G73" s="29">
        <f t="shared" si="8"/>
        <v>-8.8239999997313134E-2</v>
      </c>
      <c r="H73" s="29"/>
      <c r="I73" s="29">
        <f t="shared" si="11"/>
        <v>-8.8239999997313134E-2</v>
      </c>
      <c r="J73" s="29"/>
      <c r="K73" s="29"/>
      <c r="L73" s="29"/>
      <c r="M73" s="29"/>
      <c r="N73" s="29"/>
      <c r="O73" s="29">
        <f t="shared" ca="1" si="9"/>
        <v>-6.8431683995590797E-2</v>
      </c>
      <c r="P73" s="29"/>
      <c r="Q73" s="31">
        <f t="shared" si="10"/>
        <v>32049.938000000002</v>
      </c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  <c r="BI73" s="29"/>
      <c r="BJ73" s="29"/>
      <c r="BK73" s="29"/>
    </row>
    <row r="74" spans="1:63">
      <c r="A74" s="33" t="s">
        <v>37</v>
      </c>
      <c r="B74" s="50"/>
      <c r="C74" s="51">
        <v>47107.601000000002</v>
      </c>
      <c r="D74" s="51"/>
      <c r="E74" s="29">
        <f t="shared" si="6"/>
        <v>16391.943472329327</v>
      </c>
      <c r="F74" s="29">
        <f t="shared" si="7"/>
        <v>16392</v>
      </c>
      <c r="G74" s="29">
        <f t="shared" si="8"/>
        <v>-3.8119999997434206E-2</v>
      </c>
      <c r="H74" s="29"/>
      <c r="I74" s="29">
        <f t="shared" si="11"/>
        <v>-3.8119999997434206E-2</v>
      </c>
      <c r="J74" s="29"/>
      <c r="K74" s="29"/>
      <c r="L74" s="29"/>
      <c r="M74" s="29"/>
      <c r="N74" s="29"/>
      <c r="O74" s="29">
        <f t="shared" ca="1" si="9"/>
        <v>-6.8790504757084384E-2</v>
      </c>
      <c r="P74" s="29"/>
      <c r="Q74" s="31">
        <f t="shared" si="10"/>
        <v>32089.101000000002</v>
      </c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</row>
    <row r="75" spans="1:63">
      <c r="A75" s="33" t="s">
        <v>37</v>
      </c>
      <c r="B75" s="50" t="s">
        <v>54</v>
      </c>
      <c r="C75" s="51">
        <v>47108.256000000001</v>
      </c>
      <c r="D75" s="51"/>
      <c r="E75" s="29">
        <f t="shared" si="6"/>
        <v>16392.914763627741</v>
      </c>
      <c r="F75" s="29">
        <f t="shared" si="7"/>
        <v>16393</v>
      </c>
      <c r="G75" s="29">
        <f t="shared" si="8"/>
        <v>-5.747999999584863E-2</v>
      </c>
      <c r="H75" s="29"/>
      <c r="I75" s="29">
        <f t="shared" si="11"/>
        <v>-5.747999999584863E-2</v>
      </c>
      <c r="J75" s="29"/>
      <c r="K75" s="29"/>
      <c r="L75" s="29"/>
      <c r="M75" s="29"/>
      <c r="N75" s="29"/>
      <c r="O75" s="29">
        <f t="shared" ca="1" si="9"/>
        <v>-6.879669132193772E-2</v>
      </c>
      <c r="P75" s="29"/>
      <c r="Q75" s="31">
        <f t="shared" si="10"/>
        <v>32089.756000000001</v>
      </c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K75" s="29"/>
    </row>
    <row r="76" spans="1:63">
      <c r="A76" s="33" t="s">
        <v>37</v>
      </c>
      <c r="B76" s="50"/>
      <c r="C76" s="51">
        <v>47141.288</v>
      </c>
      <c r="D76" s="51"/>
      <c r="E76" s="29">
        <f t="shared" si="6"/>
        <v>16441.89750281749</v>
      </c>
      <c r="F76" s="29">
        <f t="shared" si="7"/>
        <v>16442</v>
      </c>
      <c r="G76" s="29">
        <f t="shared" si="8"/>
        <v>-6.9120000000111759E-2</v>
      </c>
      <c r="H76" s="29"/>
      <c r="I76" s="29">
        <f t="shared" si="11"/>
        <v>-6.9120000000111759E-2</v>
      </c>
      <c r="J76" s="29"/>
      <c r="K76" s="29"/>
      <c r="L76" s="29"/>
      <c r="M76" s="29"/>
      <c r="N76" s="29"/>
      <c r="O76" s="29">
        <f t="shared" ca="1" si="9"/>
        <v>-6.9099832999751254E-2</v>
      </c>
      <c r="P76" s="29"/>
      <c r="Q76" s="31">
        <f t="shared" si="10"/>
        <v>32122.788</v>
      </c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</row>
    <row r="77" spans="1:63">
      <c r="A77" s="33" t="s">
        <v>38</v>
      </c>
      <c r="B77" s="50" t="s">
        <v>54</v>
      </c>
      <c r="C77" s="51">
        <v>47170.303</v>
      </c>
      <c r="D77" s="51"/>
      <c r="E77" s="29">
        <f t="shared" si="6"/>
        <v>16484.92348300611</v>
      </c>
      <c r="F77" s="29">
        <f t="shared" si="7"/>
        <v>16485</v>
      </c>
      <c r="G77" s="29">
        <f t="shared" si="8"/>
        <v>-5.1599999998870771E-2</v>
      </c>
      <c r="H77" s="29"/>
      <c r="I77" s="29">
        <f t="shared" si="11"/>
        <v>-5.1599999998870771E-2</v>
      </c>
      <c r="J77" s="29"/>
      <c r="K77" s="29"/>
      <c r="L77" s="29"/>
      <c r="M77" s="29"/>
      <c r="N77" s="29"/>
      <c r="O77" s="29">
        <f t="shared" ca="1" si="9"/>
        <v>-6.9365855288444772E-2</v>
      </c>
      <c r="P77" s="29"/>
      <c r="Q77" s="31">
        <f t="shared" si="10"/>
        <v>32151.803</v>
      </c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K77" s="29"/>
    </row>
    <row r="78" spans="1:63">
      <c r="A78" s="33" t="s">
        <v>39</v>
      </c>
      <c r="B78" s="50"/>
      <c r="C78" s="51">
        <v>47331.462</v>
      </c>
      <c r="D78" s="51"/>
      <c r="E78" s="29">
        <f t="shared" si="6"/>
        <v>16723.904146153393</v>
      </c>
      <c r="F78" s="29">
        <f t="shared" si="7"/>
        <v>16724</v>
      </c>
      <c r="G78" s="29">
        <f t="shared" si="8"/>
        <v>-6.4639999996870756E-2</v>
      </c>
      <c r="H78" s="29"/>
      <c r="I78" s="29">
        <f t="shared" si="11"/>
        <v>-6.4639999996870756E-2</v>
      </c>
      <c r="J78" s="29"/>
      <c r="K78" s="29"/>
      <c r="L78" s="29"/>
      <c r="M78" s="29"/>
      <c r="N78" s="29"/>
      <c r="O78" s="29">
        <f t="shared" ca="1" si="9"/>
        <v>-7.0844444288392455E-2</v>
      </c>
      <c r="P78" s="29"/>
      <c r="Q78" s="31">
        <f t="shared" si="10"/>
        <v>32312.962</v>
      </c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</row>
    <row r="79" spans="1:63">
      <c r="A79" s="33" t="s">
        <v>40</v>
      </c>
      <c r="B79" s="50"/>
      <c r="C79" s="51">
        <v>47397.544999999998</v>
      </c>
      <c r="D79" s="51"/>
      <c r="E79" s="29">
        <f t="shared" si="6"/>
        <v>16821.897799394981</v>
      </c>
      <c r="F79" s="29">
        <f t="shared" si="7"/>
        <v>16822</v>
      </c>
      <c r="G79" s="29">
        <f t="shared" si="8"/>
        <v>-6.8919999997888226E-2</v>
      </c>
      <c r="H79" s="29"/>
      <c r="I79" s="29">
        <f t="shared" si="11"/>
        <v>-6.8919999997888226E-2</v>
      </c>
      <c r="J79" s="29"/>
      <c r="K79" s="29"/>
      <c r="L79" s="29"/>
      <c r="M79" s="29"/>
      <c r="N79" s="29"/>
      <c r="O79" s="29">
        <f t="shared" ca="1" si="9"/>
        <v>-7.1450727644019538E-2</v>
      </c>
      <c r="P79" s="29"/>
      <c r="Q79" s="31">
        <f t="shared" si="10"/>
        <v>32379.044999999998</v>
      </c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</row>
    <row r="80" spans="1:63">
      <c r="A80" s="33" t="s">
        <v>41</v>
      </c>
      <c r="B80" s="50" t="s">
        <v>54</v>
      </c>
      <c r="C80" s="51">
        <v>47472.41</v>
      </c>
      <c r="D80" s="51"/>
      <c r="E80" s="29">
        <f t="shared" si="6"/>
        <v>16932.914170472752</v>
      </c>
      <c r="F80" s="29">
        <f t="shared" si="7"/>
        <v>16933</v>
      </c>
      <c r="G80" s="29">
        <f t="shared" si="8"/>
        <v>-5.7879999993019737E-2</v>
      </c>
      <c r="H80" s="29"/>
      <c r="I80" s="29">
        <f t="shared" si="11"/>
        <v>-5.7879999993019737E-2</v>
      </c>
      <c r="J80" s="29"/>
      <c r="K80" s="29"/>
      <c r="L80" s="29"/>
      <c r="M80" s="29"/>
      <c r="N80" s="29"/>
      <c r="O80" s="29">
        <f t="shared" ca="1" si="9"/>
        <v>-7.2137436342740002E-2</v>
      </c>
      <c r="P80" s="29"/>
      <c r="Q80" s="31">
        <f t="shared" si="10"/>
        <v>32453.910000000003</v>
      </c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</row>
    <row r="81" spans="1:63">
      <c r="A81" s="33" t="s">
        <v>42</v>
      </c>
      <c r="B81" s="50"/>
      <c r="C81" s="51">
        <v>47555.353000000003</v>
      </c>
      <c r="D81" s="51"/>
      <c r="E81" s="29">
        <f t="shared" si="6"/>
        <v>17055.909306601821</v>
      </c>
      <c r="F81" s="29">
        <f t="shared" si="7"/>
        <v>17056</v>
      </c>
      <c r="G81" s="29">
        <f t="shared" si="8"/>
        <v>-6.1159999997471459E-2</v>
      </c>
      <c r="H81" s="29"/>
      <c r="I81" s="29">
        <f t="shared" si="11"/>
        <v>-6.1159999997471459E-2</v>
      </c>
      <c r="J81" s="29"/>
      <c r="K81" s="29"/>
      <c r="L81" s="29"/>
      <c r="M81" s="29"/>
      <c r="N81" s="29"/>
      <c r="O81" s="29">
        <f t="shared" ca="1" si="9"/>
        <v>-7.2898383819700527E-2</v>
      </c>
      <c r="P81" s="29"/>
      <c r="Q81" s="31">
        <f t="shared" si="10"/>
        <v>32536.853000000003</v>
      </c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</row>
    <row r="82" spans="1:63">
      <c r="A82" s="33" t="s">
        <v>43</v>
      </c>
      <c r="B82" s="50" t="s">
        <v>54</v>
      </c>
      <c r="C82" s="51">
        <v>47824.415999999997</v>
      </c>
      <c r="D82" s="51"/>
      <c r="E82" s="29">
        <f t="shared" si="6"/>
        <v>17454.899460228957</v>
      </c>
      <c r="F82" s="29">
        <f t="shared" si="7"/>
        <v>17455</v>
      </c>
      <c r="G82" s="29">
        <f t="shared" si="8"/>
        <v>-6.7800000004353933E-2</v>
      </c>
      <c r="H82" s="29"/>
      <c r="I82" s="29">
        <f t="shared" si="11"/>
        <v>-6.7800000004353933E-2</v>
      </c>
      <c r="J82" s="29"/>
      <c r="K82" s="29"/>
      <c r="L82" s="29"/>
      <c r="M82" s="29"/>
      <c r="N82" s="29"/>
      <c r="O82" s="29">
        <f t="shared" ca="1" si="9"/>
        <v>-7.5366823196182223E-2</v>
      </c>
      <c r="P82" s="29"/>
      <c r="Q82" s="31">
        <f t="shared" si="10"/>
        <v>32805.915999999997</v>
      </c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</row>
    <row r="83" spans="1:63">
      <c r="A83" s="33" t="s">
        <v>44</v>
      </c>
      <c r="B83" s="50"/>
      <c r="C83" s="51">
        <v>48116.392999999996</v>
      </c>
      <c r="D83" s="51"/>
      <c r="E83" s="29">
        <f t="shared" si="6"/>
        <v>17887.868497538406</v>
      </c>
      <c r="F83" s="29">
        <f t="shared" si="7"/>
        <v>17888</v>
      </c>
      <c r="G83" s="29">
        <f t="shared" si="8"/>
        <v>-8.8680000000749715E-2</v>
      </c>
      <c r="H83" s="29"/>
      <c r="I83" s="29">
        <f t="shared" si="11"/>
        <v>-8.8680000000749715E-2</v>
      </c>
      <c r="J83" s="29"/>
      <c r="K83" s="29"/>
      <c r="L83" s="29"/>
      <c r="M83" s="29"/>
      <c r="N83" s="29"/>
      <c r="O83" s="29">
        <f t="shared" ca="1" si="9"/>
        <v>-7.8045605777677385E-2</v>
      </c>
      <c r="P83" s="29"/>
      <c r="Q83" s="31">
        <f t="shared" si="10"/>
        <v>33097.892999999996</v>
      </c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</row>
    <row r="84" spans="1:63">
      <c r="A84" s="33" t="s">
        <v>45</v>
      </c>
      <c r="B84" s="50"/>
      <c r="C84" s="51">
        <v>48484.584999999999</v>
      </c>
      <c r="D84" s="51">
        <v>8.0000000000000002E-3</v>
      </c>
      <c r="E84" s="29">
        <f t="shared" si="6"/>
        <v>18433.855804021594</v>
      </c>
      <c r="F84" s="29">
        <f t="shared" si="7"/>
        <v>18434</v>
      </c>
      <c r="G84" s="29">
        <f t="shared" si="8"/>
        <v>-9.7239999995508697E-2</v>
      </c>
      <c r="H84" s="29"/>
      <c r="I84" s="29">
        <f t="shared" si="11"/>
        <v>-9.7239999995508697E-2</v>
      </c>
      <c r="J84" s="29"/>
      <c r="K84" s="29"/>
      <c r="L84" s="29"/>
      <c r="M84" s="29"/>
      <c r="N84" s="29"/>
      <c r="O84" s="29">
        <f t="shared" ca="1" si="9"/>
        <v>-8.1423470187599697E-2</v>
      </c>
      <c r="P84" s="29"/>
      <c r="Q84" s="31">
        <f t="shared" si="10"/>
        <v>33466.084999999999</v>
      </c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</row>
    <row r="85" spans="1:63">
      <c r="A85" s="33" t="s">
        <v>46</v>
      </c>
      <c r="B85" s="50" t="s">
        <v>54</v>
      </c>
      <c r="C85" s="51">
        <v>48532.468000000001</v>
      </c>
      <c r="D85" s="51">
        <v>7.0000000000000001E-3</v>
      </c>
      <c r="E85" s="29">
        <f t="shared" ref="E85:E104" si="12">+(C85-C$7)/C$8</f>
        <v>18504.860905154521</v>
      </c>
      <c r="F85" s="29">
        <f t="shared" ref="F85:F106" si="13">ROUND(2*E85,0)/2</f>
        <v>18505</v>
      </c>
      <c r="G85" s="29">
        <f t="shared" ref="G85:G104" si="14">+C85-(C$7+F85*C$8)</f>
        <v>-9.3799999995098915E-2</v>
      </c>
      <c r="H85" s="29"/>
      <c r="I85" s="29">
        <f t="shared" si="11"/>
        <v>-9.3799999995098915E-2</v>
      </c>
      <c r="J85" s="29"/>
      <c r="K85" s="29"/>
      <c r="L85" s="29"/>
      <c r="M85" s="29"/>
      <c r="N85" s="29"/>
      <c r="O85" s="29">
        <f t="shared" ref="O85:O104" ca="1" si="15">+C$11+C$12*F85</f>
        <v>-8.1862716292186666E-2</v>
      </c>
      <c r="P85" s="29"/>
      <c r="Q85" s="31">
        <f t="shared" ref="Q85:Q104" si="16">+C85-15018.5</f>
        <v>33513.968000000001</v>
      </c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</row>
    <row r="86" spans="1:63">
      <c r="A86" s="33" t="s">
        <v>47</v>
      </c>
      <c r="B86" s="50"/>
      <c r="C86" s="51">
        <v>48859.523000000001</v>
      </c>
      <c r="D86" s="51">
        <v>0.01</v>
      </c>
      <c r="E86" s="29">
        <f t="shared" si="12"/>
        <v>18989.846669434726</v>
      </c>
      <c r="F86" s="29">
        <f t="shared" si="13"/>
        <v>18990</v>
      </c>
      <c r="G86" s="29">
        <f t="shared" si="14"/>
        <v>-0.10339999999268912</v>
      </c>
      <c r="H86" s="29"/>
      <c r="I86" s="29">
        <f t="shared" si="11"/>
        <v>-0.10339999999268912</v>
      </c>
      <c r="J86" s="29"/>
      <c r="K86" s="29"/>
      <c r="L86" s="29"/>
      <c r="M86" s="29"/>
      <c r="N86" s="29"/>
      <c r="O86" s="29">
        <f t="shared" ca="1" si="15"/>
        <v>-8.4863200246055398E-2</v>
      </c>
      <c r="P86" s="29"/>
      <c r="Q86" s="31">
        <f t="shared" si="16"/>
        <v>33841.023000000001</v>
      </c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</row>
    <row r="87" spans="1:63">
      <c r="A87" s="33" t="s">
        <v>48</v>
      </c>
      <c r="B87" s="50"/>
      <c r="C87" s="51">
        <v>49207.502999999997</v>
      </c>
      <c r="D87" s="51">
        <v>4.0000000000000001E-3</v>
      </c>
      <c r="E87" s="29">
        <f t="shared" si="12"/>
        <v>19505.861854202503</v>
      </c>
      <c r="F87" s="29">
        <f t="shared" si="13"/>
        <v>19506</v>
      </c>
      <c r="G87" s="29">
        <f t="shared" si="14"/>
        <v>-9.3160000003990717E-2</v>
      </c>
      <c r="H87" s="29"/>
      <c r="I87" s="29">
        <f t="shared" si="11"/>
        <v>-9.3160000003990717E-2</v>
      </c>
      <c r="J87" s="29"/>
      <c r="K87" s="29"/>
      <c r="L87" s="29"/>
      <c r="M87" s="29"/>
      <c r="N87" s="29"/>
      <c r="O87" s="29">
        <f t="shared" ca="1" si="15"/>
        <v>-8.8055467710377575E-2</v>
      </c>
      <c r="P87" s="29"/>
      <c r="Q87" s="31">
        <f t="shared" si="16"/>
        <v>34189.002999999997</v>
      </c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</row>
    <row r="88" spans="1:63">
      <c r="A88" s="33" t="s">
        <v>49</v>
      </c>
      <c r="B88" s="50"/>
      <c r="C88" s="51">
        <v>49888.580999999998</v>
      </c>
      <c r="D88" s="51">
        <v>3.0000000000000001E-3</v>
      </c>
      <c r="E88" s="29">
        <f t="shared" si="12"/>
        <v>20515.823892283053</v>
      </c>
      <c r="F88" s="29">
        <f t="shared" si="13"/>
        <v>20516</v>
      </c>
      <c r="G88" s="29">
        <f t="shared" si="14"/>
        <v>-0.11875999999756459</v>
      </c>
      <c r="H88" s="29"/>
      <c r="I88" s="29">
        <f t="shared" si="11"/>
        <v>-0.11875999999756459</v>
      </c>
      <c r="J88" s="29"/>
      <c r="K88" s="29"/>
      <c r="L88" s="29"/>
      <c r="M88" s="29"/>
      <c r="N88" s="29"/>
      <c r="O88" s="29">
        <f t="shared" ca="1" si="15"/>
        <v>-9.4303898212248535E-2</v>
      </c>
      <c r="P88" s="29"/>
      <c r="Q88" s="31">
        <f t="shared" si="16"/>
        <v>34870.080999999998</v>
      </c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</row>
    <row r="89" spans="1:63">
      <c r="A89" s="33" t="s">
        <v>50</v>
      </c>
      <c r="B89" s="50"/>
      <c r="C89" s="51">
        <v>50034.25</v>
      </c>
      <c r="D89" s="51">
        <v>3.0000000000000001E-3</v>
      </c>
      <c r="E89" s="29">
        <f t="shared" si="12"/>
        <v>20731.834628388402</v>
      </c>
      <c r="F89" s="29">
        <f t="shared" si="13"/>
        <v>20732</v>
      </c>
      <c r="G89" s="29">
        <f t="shared" si="14"/>
        <v>-0.11151999999856343</v>
      </c>
      <c r="H89" s="29"/>
      <c r="I89" s="29">
        <f t="shared" si="11"/>
        <v>-0.11151999999856343</v>
      </c>
      <c r="J89" s="29"/>
      <c r="K89" s="29"/>
      <c r="L89" s="29"/>
      <c r="M89" s="29"/>
      <c r="N89" s="29"/>
      <c r="O89" s="29">
        <f t="shared" ca="1" si="15"/>
        <v>-9.5640196220569448E-2</v>
      </c>
      <c r="P89" s="29"/>
      <c r="Q89" s="31">
        <f t="shared" si="16"/>
        <v>35015.75</v>
      </c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</row>
    <row r="90" spans="1:63">
      <c r="A90" s="33" t="s">
        <v>52</v>
      </c>
      <c r="B90" s="50"/>
      <c r="C90" s="51">
        <v>50390.303999999996</v>
      </c>
      <c r="D90" s="51">
        <v>2E-3</v>
      </c>
      <c r="E90" s="29">
        <f t="shared" si="12"/>
        <v>21259.822646657569</v>
      </c>
      <c r="F90" s="29">
        <f t="shared" si="13"/>
        <v>21260</v>
      </c>
      <c r="G90" s="29">
        <f t="shared" si="14"/>
        <v>-0.11959999999817228</v>
      </c>
      <c r="H90" s="29"/>
      <c r="I90" s="29">
        <f t="shared" si="11"/>
        <v>-0.11959999999817228</v>
      </c>
      <c r="J90" s="29"/>
      <c r="K90" s="29"/>
      <c r="L90" s="29"/>
      <c r="M90" s="29"/>
      <c r="N90" s="29"/>
      <c r="O90" s="29">
        <f t="shared" ca="1" si="15"/>
        <v>-9.8906702463131671E-2</v>
      </c>
      <c r="P90" s="29"/>
      <c r="Q90" s="31">
        <f t="shared" si="16"/>
        <v>35371.803999999996</v>
      </c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</row>
    <row r="91" spans="1:63">
      <c r="A91" s="33" t="s">
        <v>56</v>
      </c>
      <c r="B91" s="50"/>
      <c r="C91" s="51">
        <v>50773.3462</v>
      </c>
      <c r="D91" s="51">
        <v>1.4E-3</v>
      </c>
      <c r="E91" s="29">
        <f t="shared" si="12"/>
        <v>21827.831128773953</v>
      </c>
      <c r="F91" s="29">
        <f t="shared" si="13"/>
        <v>21828</v>
      </c>
      <c r="G91" s="29">
        <f t="shared" si="14"/>
        <v>-0.11387999999715248</v>
      </c>
      <c r="H91" s="29"/>
      <c r="I91" s="29"/>
      <c r="J91" s="29"/>
      <c r="K91" s="29">
        <f>G91</f>
        <v>-0.11387999999715248</v>
      </c>
      <c r="L91" s="29"/>
      <c r="M91" s="29"/>
      <c r="N91" s="29"/>
      <c r="O91" s="29">
        <f t="shared" ca="1" si="15"/>
        <v>-0.10242067129982742</v>
      </c>
      <c r="P91" s="29"/>
      <c r="Q91" s="31">
        <f t="shared" si="16"/>
        <v>35754.8462</v>
      </c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</row>
    <row r="92" spans="1:63">
      <c r="A92" s="33" t="s">
        <v>53</v>
      </c>
      <c r="B92" s="50"/>
      <c r="C92" s="51">
        <v>50831.341200000003</v>
      </c>
      <c r="D92" s="51">
        <v>1.1999999999999999E-3</v>
      </c>
      <c r="E92" s="29">
        <f t="shared" si="12"/>
        <v>21913.831188089454</v>
      </c>
      <c r="F92" s="29">
        <f t="shared" si="13"/>
        <v>21914</v>
      </c>
      <c r="G92" s="29">
        <f t="shared" si="14"/>
        <v>-0.11383999999816297</v>
      </c>
      <c r="H92" s="29"/>
      <c r="J92" s="29">
        <f>G92</f>
        <v>-0.11383999999816297</v>
      </c>
      <c r="K92" s="29"/>
      <c r="L92" s="29"/>
      <c r="M92" s="29"/>
      <c r="N92" s="29"/>
      <c r="O92" s="29">
        <f t="shared" ca="1" si="15"/>
        <v>-0.10295271587721445</v>
      </c>
      <c r="P92" s="29"/>
      <c r="Q92" s="31">
        <f t="shared" si="16"/>
        <v>35812.841200000003</v>
      </c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</row>
    <row r="93" spans="1:63">
      <c r="A93" s="22" t="s">
        <v>325</v>
      </c>
      <c r="B93" s="50" t="s">
        <v>54</v>
      </c>
      <c r="C93" s="51">
        <v>52229.264999999999</v>
      </c>
      <c r="D93" s="51" t="s">
        <v>84</v>
      </c>
      <c r="E93" s="29">
        <f t="shared" si="12"/>
        <v>23986.794887003976</v>
      </c>
      <c r="F93" s="29">
        <f t="shared" si="13"/>
        <v>23987</v>
      </c>
      <c r="G93" s="29">
        <f t="shared" si="14"/>
        <v>-0.13831999999820255</v>
      </c>
      <c r="H93" s="29"/>
      <c r="I93" s="29"/>
      <c r="J93" s="29">
        <f>G93</f>
        <v>-0.13831999999820255</v>
      </c>
      <c r="K93" s="29"/>
      <c r="L93" s="29"/>
      <c r="M93" s="29"/>
      <c r="N93" s="29"/>
      <c r="O93" s="29">
        <f t="shared" ca="1" si="15"/>
        <v>-0.11577746481818323</v>
      </c>
      <c r="P93" s="29"/>
      <c r="Q93" s="31">
        <f t="shared" si="16"/>
        <v>37210.764999999999</v>
      </c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</row>
    <row r="94" spans="1:63">
      <c r="A94" s="52" t="s">
        <v>75</v>
      </c>
      <c r="B94" s="53" t="s">
        <v>58</v>
      </c>
      <c r="C94" s="52">
        <v>52858.448880000004</v>
      </c>
      <c r="D94" s="52" t="s">
        <v>76</v>
      </c>
      <c r="E94" s="29">
        <f t="shared" si="12"/>
        <v>24919.803784328855</v>
      </c>
      <c r="F94" s="29">
        <f t="shared" si="13"/>
        <v>24920</v>
      </c>
      <c r="G94" s="29">
        <f t="shared" si="14"/>
        <v>-0.13231999999698019</v>
      </c>
      <c r="H94" s="29"/>
      <c r="I94" s="29"/>
      <c r="K94" s="29">
        <f>G94</f>
        <v>-0.13231999999698019</v>
      </c>
      <c r="L94" s="29"/>
      <c r="M94" s="29"/>
      <c r="N94" s="29"/>
      <c r="O94" s="29">
        <f t="shared" ca="1" si="15"/>
        <v>-0.12154952982634719</v>
      </c>
      <c r="P94" s="29"/>
      <c r="Q94" s="31">
        <f t="shared" si="16"/>
        <v>37839.948880000004</v>
      </c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</row>
    <row r="95" spans="1:63">
      <c r="A95" s="52" t="s">
        <v>75</v>
      </c>
      <c r="B95" s="53" t="s">
        <v>54</v>
      </c>
      <c r="C95" s="52">
        <v>52860.484450000004</v>
      </c>
      <c r="D95" s="52" t="s">
        <v>76</v>
      </c>
      <c r="E95" s="29">
        <f t="shared" si="12"/>
        <v>24922.822305593461</v>
      </c>
      <c r="F95" s="29">
        <f t="shared" si="13"/>
        <v>24923</v>
      </c>
      <c r="G95" s="29">
        <f t="shared" si="14"/>
        <v>-0.11982999999599997</v>
      </c>
      <c r="H95" s="29"/>
      <c r="I95" s="29"/>
      <c r="K95" s="29">
        <f>G95</f>
        <v>-0.11982999999599997</v>
      </c>
      <c r="L95" s="29"/>
      <c r="M95" s="29"/>
      <c r="N95" s="29"/>
      <c r="O95" s="29">
        <f t="shared" ca="1" si="15"/>
        <v>-0.12156808952090721</v>
      </c>
      <c r="P95" s="29"/>
      <c r="Q95" s="31">
        <f t="shared" si="16"/>
        <v>37841.984450000004</v>
      </c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</row>
    <row r="96" spans="1:63">
      <c r="A96" s="34" t="s">
        <v>62</v>
      </c>
      <c r="B96" s="54" t="s">
        <v>58</v>
      </c>
      <c r="C96" s="55">
        <v>52897.560799999999</v>
      </c>
      <c r="D96" s="55">
        <v>1E-4</v>
      </c>
      <c r="E96" s="29">
        <f t="shared" si="12"/>
        <v>24977.802360756868</v>
      </c>
      <c r="F96" s="29">
        <f t="shared" si="13"/>
        <v>24978</v>
      </c>
      <c r="G96" s="29">
        <f t="shared" si="14"/>
        <v>-0.13328000000183238</v>
      </c>
      <c r="H96" s="29"/>
      <c r="I96" s="29"/>
      <c r="J96" s="29"/>
      <c r="K96" s="29">
        <f>G96</f>
        <v>-0.13328000000183238</v>
      </c>
      <c r="L96" s="29"/>
      <c r="M96" s="29"/>
      <c r="N96" s="29"/>
      <c r="O96" s="29">
        <f t="shared" ca="1" si="15"/>
        <v>-0.12190835058784076</v>
      </c>
      <c r="P96" s="29"/>
      <c r="Q96" s="31">
        <f t="shared" si="16"/>
        <v>37879.060799999999</v>
      </c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</row>
    <row r="97" spans="1:63">
      <c r="A97" s="33" t="s">
        <v>59</v>
      </c>
      <c r="B97" s="54" t="s">
        <v>58</v>
      </c>
      <c r="C97" s="55">
        <v>52901.608999999997</v>
      </c>
      <c r="D97" s="55">
        <v>3.2000000000000002E-3</v>
      </c>
      <c r="E97" s="29">
        <f t="shared" si="12"/>
        <v>24983.805385847321</v>
      </c>
      <c r="F97" s="29">
        <f t="shared" si="13"/>
        <v>24984</v>
      </c>
      <c r="G97" s="29">
        <f t="shared" si="14"/>
        <v>-0.13124000000243541</v>
      </c>
      <c r="H97" s="29"/>
      <c r="I97" s="29"/>
      <c r="J97" s="29"/>
      <c r="K97" s="29">
        <f>G97</f>
        <v>-0.13124000000243541</v>
      </c>
      <c r="L97" s="29"/>
      <c r="M97" s="29"/>
      <c r="N97" s="29"/>
      <c r="O97" s="29">
        <f t="shared" ca="1" si="15"/>
        <v>-0.1219454699769608</v>
      </c>
      <c r="P97" s="29"/>
      <c r="Q97" s="31">
        <f t="shared" si="16"/>
        <v>37883.108999999997</v>
      </c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</row>
    <row r="98" spans="1:63">
      <c r="A98" s="34" t="s">
        <v>62</v>
      </c>
      <c r="B98" s="54" t="s">
        <v>58</v>
      </c>
      <c r="C98" s="55">
        <v>52985.226900000001</v>
      </c>
      <c r="D98" s="55">
        <v>1E-4</v>
      </c>
      <c r="E98" s="29">
        <f t="shared" si="12"/>
        <v>25107.801322735635</v>
      </c>
      <c r="F98" s="29">
        <f t="shared" si="13"/>
        <v>25108</v>
      </c>
      <c r="G98" s="29">
        <f t="shared" si="14"/>
        <v>-0.13397999999142485</v>
      </c>
      <c r="H98" s="29"/>
      <c r="I98" s="29"/>
      <c r="J98" s="29"/>
      <c r="K98" s="29">
        <f>G98</f>
        <v>-0.13397999999142485</v>
      </c>
      <c r="L98" s="29"/>
      <c r="M98" s="29"/>
      <c r="N98" s="29"/>
      <c r="O98" s="29">
        <f t="shared" ca="1" si="15"/>
        <v>-0.12271260401877467</v>
      </c>
      <c r="P98" s="29"/>
      <c r="Q98" s="31">
        <f t="shared" si="16"/>
        <v>37966.726900000001</v>
      </c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</row>
    <row r="99" spans="1:63">
      <c r="A99" s="34" t="s">
        <v>61</v>
      </c>
      <c r="B99" s="54"/>
      <c r="C99" s="51">
        <v>53411.413</v>
      </c>
      <c r="D99" s="51">
        <v>2E-3</v>
      </c>
      <c r="E99" s="29">
        <f t="shared" si="12"/>
        <v>25739.787353935586</v>
      </c>
      <c r="F99" s="29">
        <f t="shared" si="13"/>
        <v>25740</v>
      </c>
      <c r="G99" s="29">
        <f t="shared" si="14"/>
        <v>-0.14340000000083819</v>
      </c>
      <c r="H99" s="29"/>
      <c r="I99" s="29"/>
      <c r="J99" s="29">
        <f>G99</f>
        <v>-0.14340000000083819</v>
      </c>
      <c r="L99" s="29"/>
      <c r="M99" s="29"/>
      <c r="N99" s="29"/>
      <c r="O99" s="29">
        <f t="shared" ca="1" si="15"/>
        <v>-0.12662251300608401</v>
      </c>
      <c r="P99" s="29"/>
      <c r="Q99" s="31">
        <f t="shared" si="16"/>
        <v>38392.913</v>
      </c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</row>
    <row r="100" spans="1:63">
      <c r="A100" s="27" t="s">
        <v>71</v>
      </c>
      <c r="B100" s="54" t="s">
        <v>58</v>
      </c>
      <c r="C100" s="55">
        <v>53674.421000000002</v>
      </c>
      <c r="D100" s="55">
        <v>4.0000000000000002E-4</v>
      </c>
      <c r="E100" s="29">
        <f t="shared" si="12"/>
        <v>26129.798623880426</v>
      </c>
      <c r="F100" s="29">
        <f t="shared" si="13"/>
        <v>26130</v>
      </c>
      <c r="G100" s="29">
        <f t="shared" si="14"/>
        <v>-0.13579999999637948</v>
      </c>
      <c r="H100" s="29"/>
      <c r="I100" s="29"/>
      <c r="J100" s="29"/>
      <c r="K100" s="29">
        <f>G100</f>
        <v>-0.13579999999637948</v>
      </c>
      <c r="L100" s="29"/>
      <c r="M100" s="29"/>
      <c r="N100" s="29"/>
      <c r="O100" s="29">
        <f t="shared" ca="1" si="15"/>
        <v>-0.12903527329888564</v>
      </c>
      <c r="P100" s="29"/>
      <c r="Q100" s="31">
        <f t="shared" si="16"/>
        <v>38655.921000000002</v>
      </c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</row>
    <row r="101" spans="1:63">
      <c r="A101" s="52" t="s">
        <v>74</v>
      </c>
      <c r="B101" s="53" t="s">
        <v>58</v>
      </c>
      <c r="C101" s="52">
        <v>54777.675000000003</v>
      </c>
      <c r="D101" s="52">
        <v>2.9999999999999997E-4</v>
      </c>
      <c r="E101" s="29">
        <f t="shared" si="12"/>
        <v>27765.800166083405</v>
      </c>
      <c r="F101" s="29">
        <f t="shared" si="13"/>
        <v>27766</v>
      </c>
      <c r="G101" s="29">
        <f t="shared" si="14"/>
        <v>-0.13475999999354826</v>
      </c>
      <c r="H101" s="29"/>
      <c r="I101" s="29"/>
      <c r="J101" s="29"/>
      <c r="K101" s="29">
        <f>G101</f>
        <v>-0.13475999999354826</v>
      </c>
      <c r="L101" s="29"/>
      <c r="M101" s="29"/>
      <c r="N101" s="29"/>
      <c r="O101" s="29">
        <f t="shared" ca="1" si="15"/>
        <v>-0.13915649339894592</v>
      </c>
      <c r="P101" s="29"/>
      <c r="Q101" s="31">
        <f t="shared" si="16"/>
        <v>39759.175000000003</v>
      </c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</row>
    <row r="102" spans="1:63">
      <c r="A102" s="56" t="s">
        <v>79</v>
      </c>
      <c r="B102" s="57" t="s">
        <v>58</v>
      </c>
      <c r="C102" s="58">
        <v>55430.449500000002</v>
      </c>
      <c r="D102" s="59">
        <v>2.9999999999999997E-4</v>
      </c>
      <c r="E102" s="29">
        <f t="shared" si="12"/>
        <v>28733.791298416283</v>
      </c>
      <c r="F102" s="29">
        <f t="shared" si="13"/>
        <v>28734</v>
      </c>
      <c r="G102" s="29">
        <f t="shared" si="14"/>
        <v>-0.14073999999527587</v>
      </c>
      <c r="H102" s="29"/>
      <c r="I102" s="29"/>
      <c r="J102" s="29">
        <f>G102</f>
        <v>-0.14073999999527587</v>
      </c>
      <c r="L102" s="29"/>
      <c r="M102" s="29"/>
      <c r="N102" s="29"/>
      <c r="O102" s="29">
        <f t="shared" ca="1" si="15"/>
        <v>-0.14514508817697669</v>
      </c>
      <c r="P102" s="29"/>
      <c r="Q102" s="31">
        <f t="shared" si="16"/>
        <v>40411.949500000002</v>
      </c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</row>
    <row r="103" spans="1:63">
      <c r="A103" s="52" t="s">
        <v>77</v>
      </c>
      <c r="B103" s="53" t="s">
        <v>58</v>
      </c>
      <c r="C103" s="52">
        <v>55480.351499999997</v>
      </c>
      <c r="D103" s="52">
        <v>1E-4</v>
      </c>
      <c r="E103" s="29">
        <f t="shared" si="12"/>
        <v>28807.79034936829</v>
      </c>
      <c r="F103" s="29">
        <f t="shared" si="13"/>
        <v>28808</v>
      </c>
      <c r="G103" s="29">
        <f t="shared" si="14"/>
        <v>-0.14138000000093598</v>
      </c>
      <c r="H103" s="29"/>
      <c r="I103" s="29"/>
      <c r="J103" s="29">
        <f>G103</f>
        <v>-0.14138000000093598</v>
      </c>
      <c r="L103" s="29"/>
      <c r="M103" s="29"/>
      <c r="N103" s="29"/>
      <c r="O103" s="29">
        <f t="shared" ca="1" si="15"/>
        <v>-0.14560289397612364</v>
      </c>
      <c r="P103" s="29"/>
      <c r="Q103" s="31">
        <f t="shared" si="16"/>
        <v>40461.851499999997</v>
      </c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</row>
    <row r="104" spans="1:63">
      <c r="A104" s="52" t="s">
        <v>78</v>
      </c>
      <c r="B104" s="53" t="s">
        <v>58</v>
      </c>
      <c r="C104" s="52">
        <v>55845.855199999998</v>
      </c>
      <c r="D104" s="52">
        <v>5.9999999999999995E-4</v>
      </c>
      <c r="E104" s="29">
        <f t="shared" si="12"/>
        <v>29349.791209443028</v>
      </c>
      <c r="F104" s="29">
        <f t="shared" si="13"/>
        <v>29350</v>
      </c>
      <c r="G104" s="29">
        <f t="shared" si="14"/>
        <v>-0.1408000000010361</v>
      </c>
      <c r="H104" s="29"/>
      <c r="I104" s="29"/>
      <c r="J104" s="29"/>
      <c r="K104" s="29">
        <f>G104</f>
        <v>-0.1408000000010361</v>
      </c>
      <c r="L104" s="29"/>
      <c r="M104" s="29"/>
      <c r="N104" s="29"/>
      <c r="O104" s="29">
        <f t="shared" ca="1" si="15"/>
        <v>-0.14895601212663262</v>
      </c>
      <c r="P104" s="29"/>
      <c r="Q104" s="31">
        <f t="shared" si="16"/>
        <v>40827.355199999998</v>
      </c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</row>
    <row r="105" spans="1:63">
      <c r="A105" s="73" t="s">
        <v>379</v>
      </c>
      <c r="B105" s="74" t="s">
        <v>54</v>
      </c>
      <c r="C105" s="75">
        <v>57981.538029999938</v>
      </c>
      <c r="D105" s="75">
        <v>2.9999999999999997E-4</v>
      </c>
      <c r="E105" s="29">
        <f>+(C105-C$7)/C$8</f>
        <v>32516.768536093394</v>
      </c>
      <c r="F105" s="29">
        <f t="shared" si="13"/>
        <v>32517</v>
      </c>
      <c r="G105" s="29">
        <f>+C105-(C$7+F105*C$8)</f>
        <v>-0.1560900000622496</v>
      </c>
      <c r="H105" s="29"/>
      <c r="I105" s="29"/>
      <c r="J105" s="29"/>
      <c r="K105" s="29">
        <f>G105</f>
        <v>-0.1560900000622496</v>
      </c>
      <c r="L105" s="29"/>
      <c r="M105" s="29"/>
      <c r="N105" s="29"/>
      <c r="O105" s="29">
        <f ca="1">+C$11+C$12*F105</f>
        <v>-0.16854886301715272</v>
      </c>
      <c r="P105" s="29"/>
      <c r="Q105" s="31">
        <f>+C105-15018.5</f>
        <v>42963.038029999938</v>
      </c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</row>
    <row r="106" spans="1:63">
      <c r="A106" s="73" t="s">
        <v>379</v>
      </c>
      <c r="B106" s="74" t="s">
        <v>54</v>
      </c>
      <c r="C106" s="75">
        <v>57981.538370000198</v>
      </c>
      <c r="D106" s="75">
        <v>2.9999999999999997E-4</v>
      </c>
      <c r="E106" s="29">
        <f>+(C106-C$7)/C$8</f>
        <v>32516.769040275522</v>
      </c>
      <c r="F106" s="29">
        <f t="shared" si="13"/>
        <v>32517</v>
      </c>
      <c r="G106" s="29">
        <f>+C106-(C$7+F106*C$8)</f>
        <v>-0.15574999980162829</v>
      </c>
      <c r="H106" s="29"/>
      <c r="I106" s="29"/>
      <c r="J106" s="29"/>
      <c r="K106" s="29">
        <f>G106</f>
        <v>-0.15574999980162829</v>
      </c>
      <c r="L106" s="29"/>
      <c r="M106" s="29"/>
      <c r="N106" s="29"/>
      <c r="O106" s="29">
        <f ca="1">+C$11+C$12*F106</f>
        <v>-0.16854886301715272</v>
      </c>
      <c r="P106" s="29"/>
      <c r="Q106" s="31">
        <f>+C106-15018.5</f>
        <v>42963.038370000198</v>
      </c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</row>
    <row r="107" spans="1:63">
      <c r="A107" s="22"/>
      <c r="B107" s="50"/>
      <c r="C107" s="51"/>
      <c r="D107" s="51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</row>
    <row r="108" spans="1:63">
      <c r="A108" s="22"/>
      <c r="B108" s="50"/>
      <c r="C108" s="51"/>
      <c r="D108" s="51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</row>
    <row r="109" spans="1:63">
      <c r="A109" s="22"/>
      <c r="B109" s="50"/>
      <c r="C109" s="51"/>
      <c r="D109" s="51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</row>
    <row r="110" spans="1:63">
      <c r="A110" s="22"/>
      <c r="B110" s="50"/>
      <c r="C110" s="51"/>
      <c r="D110" s="51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</row>
    <row r="111" spans="1:63">
      <c r="A111" s="22"/>
      <c r="B111" s="50"/>
      <c r="C111" s="51"/>
      <c r="D111" s="51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</row>
    <row r="112" spans="1:63">
      <c r="A112" s="22"/>
      <c r="B112" s="32"/>
      <c r="C112" s="30"/>
      <c r="D112" s="30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</row>
    <row r="113" spans="1:63">
      <c r="A113" s="22"/>
      <c r="B113" s="32"/>
      <c r="C113" s="30"/>
      <c r="D113" s="30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</row>
    <row r="114" spans="1:63">
      <c r="A114" s="22"/>
      <c r="B114" s="32"/>
      <c r="C114" s="30"/>
      <c r="D114" s="30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</row>
    <row r="115" spans="1:63">
      <c r="A115" s="22"/>
      <c r="B115" s="32"/>
      <c r="C115" s="30"/>
      <c r="D115" s="30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</row>
    <row r="116" spans="1:63">
      <c r="A116" s="22"/>
      <c r="B116" s="32"/>
      <c r="C116" s="30"/>
      <c r="D116" s="30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</row>
    <row r="117" spans="1:63">
      <c r="A117" s="22"/>
      <c r="B117" s="32"/>
      <c r="C117" s="30"/>
      <c r="D117" s="30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</row>
    <row r="118" spans="1:63">
      <c r="A118" s="22"/>
      <c r="B118" s="32"/>
      <c r="C118" s="30"/>
      <c r="D118" s="30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</row>
    <row r="119" spans="1:63">
      <c r="A119" s="22"/>
      <c r="B119" s="32"/>
      <c r="C119" s="30"/>
      <c r="D119" s="30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</row>
    <row r="120" spans="1:63">
      <c r="A120" s="22"/>
      <c r="B120" s="32"/>
      <c r="C120" s="30"/>
      <c r="D120" s="30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</row>
    <row r="121" spans="1:63">
      <c r="A121" s="22"/>
      <c r="B121" s="32"/>
      <c r="C121" s="30"/>
      <c r="D121" s="30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</row>
    <row r="122" spans="1:63">
      <c r="A122" s="22"/>
      <c r="B122" s="32"/>
      <c r="C122" s="30"/>
      <c r="D122" s="30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</row>
    <row r="123" spans="1:63">
      <c r="A123" s="22"/>
      <c r="B123" s="32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</row>
    <row r="124" spans="1:63">
      <c r="A124" s="22"/>
      <c r="B124" s="32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</row>
    <row r="125" spans="1:63">
      <c r="A125" s="22"/>
      <c r="B125" s="32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</row>
    <row r="126" spans="1:63">
      <c r="A126" s="22"/>
      <c r="B126" s="32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</row>
    <row r="127" spans="1:63">
      <c r="A127" s="22"/>
      <c r="B127" s="32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</row>
    <row r="128" spans="1:63">
      <c r="A128" s="22"/>
      <c r="B128" s="32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</row>
    <row r="129" spans="1:63">
      <c r="A129" s="22"/>
      <c r="B129" s="32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</row>
    <row r="130" spans="1:63">
      <c r="A130" s="22"/>
      <c r="B130" s="32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</row>
    <row r="131" spans="1:63">
      <c r="A131" s="22"/>
      <c r="B131" s="32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</row>
    <row r="132" spans="1:63">
      <c r="A132" s="22"/>
      <c r="B132" s="32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</row>
    <row r="133" spans="1:63">
      <c r="A133" s="22"/>
      <c r="B133" s="32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</row>
    <row r="134" spans="1:63">
      <c r="A134" s="22"/>
      <c r="B134" s="32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</row>
    <row r="135" spans="1:63">
      <c r="A135" s="22"/>
      <c r="B135" s="32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</row>
    <row r="136" spans="1:63">
      <c r="A136" s="22"/>
      <c r="B136" s="32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</row>
    <row r="137" spans="1:63">
      <c r="A137" s="22"/>
      <c r="B137" s="32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</row>
    <row r="138" spans="1:63">
      <c r="A138" s="22"/>
      <c r="B138" s="32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</row>
    <row r="139" spans="1:63">
      <c r="A139" s="22"/>
      <c r="B139" s="32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</row>
    <row r="140" spans="1:63">
      <c r="A140" s="22"/>
      <c r="B140" s="32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</row>
    <row r="141" spans="1:63">
      <c r="A141" s="22"/>
      <c r="B141" s="32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  <c r="BG141" s="29"/>
      <c r="BH141" s="29"/>
      <c r="BI141" s="29"/>
      <c r="BJ141" s="29"/>
      <c r="BK141" s="29"/>
    </row>
    <row r="142" spans="1:63">
      <c r="A142" s="22"/>
      <c r="B142" s="32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</row>
    <row r="143" spans="1:63">
      <c r="A143" s="22"/>
      <c r="B143" s="32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</row>
    <row r="144" spans="1:63">
      <c r="A144" s="22"/>
      <c r="B144" s="32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</row>
    <row r="145" spans="1:63">
      <c r="A145" s="22"/>
      <c r="B145" s="32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</row>
    <row r="146" spans="1:63">
      <c r="A146" s="22"/>
      <c r="B146" s="32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29"/>
      <c r="BC146" s="29"/>
      <c r="BD146" s="29"/>
      <c r="BE146" s="29"/>
      <c r="BF146" s="29"/>
      <c r="BG146" s="29"/>
      <c r="BH146" s="29"/>
      <c r="BI146" s="29"/>
      <c r="BJ146" s="29"/>
      <c r="BK146" s="29"/>
    </row>
    <row r="147" spans="1:63">
      <c r="A147" s="22"/>
      <c r="B147" s="32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  <c r="AZ147" s="29"/>
      <c r="BA147" s="29"/>
      <c r="BB147" s="29"/>
      <c r="BC147" s="29"/>
      <c r="BD147" s="29"/>
      <c r="BE147" s="29"/>
      <c r="BF147" s="29"/>
      <c r="BG147" s="29"/>
      <c r="BH147" s="29"/>
      <c r="BI147" s="29"/>
      <c r="BJ147" s="29"/>
      <c r="BK147" s="29"/>
    </row>
    <row r="148" spans="1:63">
      <c r="A148" s="22"/>
      <c r="B148" s="32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  <c r="AZ148" s="29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</row>
    <row r="149" spans="1:63">
      <c r="A149" s="22"/>
      <c r="B149" s="32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  <c r="AZ149" s="29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</row>
    <row r="150" spans="1:63">
      <c r="A150" s="22"/>
      <c r="B150" s="32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</row>
    <row r="151" spans="1:63">
      <c r="A151" s="22"/>
      <c r="B151" s="32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</row>
    <row r="152" spans="1:63">
      <c r="A152" s="22"/>
      <c r="B152" s="32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  <c r="AZ152" s="29"/>
      <c r="BA152" s="2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</row>
    <row r="153" spans="1:63">
      <c r="A153" s="22"/>
      <c r="B153" s="32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</row>
    <row r="154" spans="1:63">
      <c r="A154" s="22"/>
      <c r="B154" s="32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  <c r="BA154" s="29"/>
      <c r="BB154" s="29"/>
      <c r="BC154" s="29"/>
      <c r="BD154" s="29"/>
      <c r="BE154" s="29"/>
      <c r="BF154" s="29"/>
      <c r="BG154" s="29"/>
      <c r="BH154" s="29"/>
      <c r="BI154" s="29"/>
      <c r="BJ154" s="29"/>
      <c r="BK154" s="29"/>
    </row>
    <row r="155" spans="1:63">
      <c r="A155" s="22"/>
      <c r="B155" s="32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  <c r="AZ155" s="29"/>
      <c r="BA155" s="29"/>
      <c r="BB155" s="29"/>
      <c r="BC155" s="29"/>
      <c r="BD155" s="29"/>
      <c r="BE155" s="29"/>
      <c r="BF155" s="29"/>
      <c r="BG155" s="29"/>
      <c r="BH155" s="29"/>
      <c r="BI155" s="29"/>
      <c r="BJ155" s="29"/>
      <c r="BK155" s="29"/>
    </row>
    <row r="156" spans="1:63">
      <c r="A156" s="22"/>
      <c r="B156" s="32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  <c r="AZ156" s="29"/>
      <c r="BA156" s="29"/>
      <c r="BB156" s="29"/>
      <c r="BC156" s="29"/>
      <c r="BD156" s="29"/>
      <c r="BE156" s="29"/>
      <c r="BF156" s="29"/>
      <c r="BG156" s="29"/>
      <c r="BH156" s="29"/>
      <c r="BI156" s="29"/>
      <c r="BJ156" s="29"/>
      <c r="BK156" s="29"/>
    </row>
    <row r="157" spans="1:63">
      <c r="A157" s="22"/>
      <c r="B157" s="32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Y157" s="29"/>
      <c r="AZ157" s="29"/>
      <c r="BA157" s="29"/>
      <c r="BB157" s="29"/>
      <c r="BC157" s="29"/>
      <c r="BD157" s="29"/>
      <c r="BE157" s="29"/>
      <c r="BF157" s="29"/>
      <c r="BG157" s="29"/>
      <c r="BH157" s="29"/>
      <c r="BI157" s="29"/>
      <c r="BJ157" s="29"/>
      <c r="BK157" s="29"/>
    </row>
    <row r="158" spans="1:63">
      <c r="A158" s="22"/>
      <c r="B158" s="32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  <c r="BA158" s="29"/>
      <c r="BB158" s="29"/>
      <c r="BC158" s="29"/>
      <c r="BD158" s="29"/>
      <c r="BE158" s="29"/>
      <c r="BF158" s="29"/>
      <c r="BG158" s="29"/>
      <c r="BH158" s="29"/>
      <c r="BI158" s="29"/>
      <c r="BJ158" s="29"/>
      <c r="BK158" s="29"/>
    </row>
    <row r="159" spans="1:63">
      <c r="A159" s="29"/>
      <c r="B159" s="32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  <c r="BA159" s="29"/>
      <c r="BB159" s="29"/>
      <c r="BC159" s="29"/>
      <c r="BD159" s="29"/>
      <c r="BE159" s="29"/>
      <c r="BF159" s="29"/>
      <c r="BG159" s="29"/>
      <c r="BH159" s="29"/>
      <c r="BI159" s="29"/>
      <c r="BJ159" s="29"/>
      <c r="BK159" s="29"/>
    </row>
    <row r="160" spans="1:63">
      <c r="A160" s="29"/>
      <c r="B160" s="32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  <c r="BB160" s="29"/>
      <c r="BC160" s="29"/>
      <c r="BD160" s="29"/>
      <c r="BE160" s="29"/>
      <c r="BF160" s="29"/>
      <c r="BG160" s="29"/>
      <c r="BH160" s="29"/>
      <c r="BI160" s="29"/>
      <c r="BJ160" s="29"/>
      <c r="BK160" s="29"/>
    </row>
    <row r="161" spans="1:63">
      <c r="A161" s="29"/>
      <c r="B161" s="32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  <c r="AZ161" s="29"/>
      <c r="BA161" s="29"/>
      <c r="BB161" s="29"/>
      <c r="BC161" s="29"/>
      <c r="BD161" s="29"/>
      <c r="BE161" s="29"/>
      <c r="BF161" s="29"/>
      <c r="BG161" s="29"/>
      <c r="BH161" s="29"/>
      <c r="BI161" s="29"/>
      <c r="BJ161" s="29"/>
      <c r="BK161" s="29"/>
    </row>
    <row r="162" spans="1:63">
      <c r="A162" s="29"/>
      <c r="B162" s="32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  <c r="BB162" s="29"/>
      <c r="BC162" s="29"/>
      <c r="BD162" s="29"/>
      <c r="BE162" s="29"/>
      <c r="BF162" s="29"/>
      <c r="BG162" s="29"/>
      <c r="BH162" s="29"/>
      <c r="BI162" s="29"/>
      <c r="BJ162" s="29"/>
      <c r="BK162" s="29"/>
    </row>
    <row r="163" spans="1:63">
      <c r="A163" s="29"/>
      <c r="B163" s="32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  <c r="AW163" s="29"/>
      <c r="AX163" s="29"/>
      <c r="AY163" s="29"/>
      <c r="AZ163" s="29"/>
      <c r="BA163" s="29"/>
      <c r="BB163" s="29"/>
      <c r="BC163" s="29"/>
      <c r="BD163" s="29"/>
      <c r="BE163" s="29"/>
      <c r="BF163" s="29"/>
      <c r="BG163" s="29"/>
      <c r="BH163" s="29"/>
      <c r="BI163" s="29"/>
      <c r="BJ163" s="29"/>
      <c r="BK163" s="29"/>
    </row>
    <row r="164" spans="1:63">
      <c r="A164" s="29"/>
      <c r="B164" s="32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  <c r="AX164" s="29"/>
      <c r="AY164" s="29"/>
      <c r="AZ164" s="29"/>
      <c r="BA164" s="29"/>
      <c r="BB164" s="29"/>
      <c r="BC164" s="29"/>
      <c r="BD164" s="29"/>
      <c r="BE164" s="29"/>
      <c r="BF164" s="29"/>
      <c r="BG164" s="29"/>
      <c r="BH164" s="29"/>
      <c r="BI164" s="29"/>
      <c r="BJ164" s="29"/>
      <c r="BK164" s="29"/>
    </row>
    <row r="165" spans="1:63">
      <c r="A165" s="29"/>
      <c r="B165" s="32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  <c r="AZ165" s="29"/>
      <c r="BA165" s="29"/>
      <c r="BB165" s="29"/>
      <c r="BC165" s="29"/>
      <c r="BD165" s="29"/>
      <c r="BE165" s="29"/>
      <c r="BF165" s="29"/>
      <c r="BG165" s="29"/>
      <c r="BH165" s="29"/>
      <c r="BI165" s="29"/>
      <c r="BJ165" s="29"/>
      <c r="BK165" s="29"/>
    </row>
    <row r="166" spans="1:63">
      <c r="A166" s="29"/>
      <c r="B166" s="32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  <c r="AZ166" s="29"/>
      <c r="BA166" s="29"/>
      <c r="BB166" s="29"/>
      <c r="BC166" s="29"/>
      <c r="BD166" s="29"/>
      <c r="BE166" s="29"/>
      <c r="BF166" s="29"/>
      <c r="BG166" s="29"/>
      <c r="BH166" s="29"/>
      <c r="BI166" s="29"/>
      <c r="BJ166" s="29"/>
      <c r="BK166" s="29"/>
    </row>
    <row r="167" spans="1:63">
      <c r="A167" s="29"/>
      <c r="B167" s="32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  <c r="AZ167" s="29"/>
      <c r="BA167" s="29"/>
      <c r="BB167" s="29"/>
      <c r="BC167" s="29"/>
      <c r="BD167" s="29"/>
      <c r="BE167" s="29"/>
      <c r="BF167" s="29"/>
      <c r="BG167" s="29"/>
      <c r="BH167" s="29"/>
      <c r="BI167" s="29"/>
      <c r="BJ167" s="29"/>
      <c r="BK167" s="29"/>
    </row>
    <row r="168" spans="1:63">
      <c r="A168" s="29"/>
      <c r="B168" s="32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  <c r="AZ168" s="29"/>
      <c r="BA168" s="29"/>
      <c r="BB168" s="29"/>
      <c r="BC168" s="29"/>
      <c r="BD168" s="29"/>
      <c r="BE168" s="29"/>
      <c r="BF168" s="29"/>
      <c r="BG168" s="29"/>
      <c r="BH168" s="29"/>
      <c r="BI168" s="29"/>
      <c r="BJ168" s="29"/>
      <c r="BK168" s="29"/>
    </row>
    <row r="169" spans="1:63">
      <c r="A169" s="29"/>
      <c r="B169" s="32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  <c r="AW169" s="29"/>
      <c r="AX169" s="29"/>
      <c r="AY169" s="29"/>
      <c r="AZ169" s="29"/>
      <c r="BA169" s="29"/>
      <c r="BB169" s="29"/>
      <c r="BC169" s="29"/>
      <c r="BD169" s="29"/>
      <c r="BE169" s="29"/>
      <c r="BF169" s="29"/>
      <c r="BG169" s="29"/>
      <c r="BH169" s="29"/>
      <c r="BI169" s="29"/>
      <c r="BJ169" s="29"/>
      <c r="BK169" s="29"/>
    </row>
    <row r="170" spans="1:63">
      <c r="A170" s="29"/>
      <c r="B170" s="32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9"/>
      <c r="BA170" s="29"/>
      <c r="BB170" s="29"/>
      <c r="BC170" s="29"/>
      <c r="BD170" s="29"/>
      <c r="BE170" s="29"/>
      <c r="BF170" s="29"/>
      <c r="BG170" s="29"/>
      <c r="BH170" s="29"/>
      <c r="BI170" s="29"/>
      <c r="BJ170" s="29"/>
      <c r="BK170" s="29"/>
    </row>
    <row r="171" spans="1:63">
      <c r="A171" s="29"/>
      <c r="B171" s="32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  <c r="AZ171" s="29"/>
      <c r="BA171" s="29"/>
      <c r="BB171" s="29"/>
      <c r="BC171" s="29"/>
      <c r="BD171" s="29"/>
      <c r="BE171" s="29"/>
      <c r="BF171" s="29"/>
      <c r="BG171" s="29"/>
      <c r="BH171" s="29"/>
      <c r="BI171" s="29"/>
      <c r="BJ171" s="29"/>
      <c r="BK171" s="29"/>
    </row>
    <row r="172" spans="1:63">
      <c r="A172" s="29"/>
      <c r="B172" s="32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  <c r="AZ172" s="29"/>
      <c r="BA172" s="29"/>
      <c r="BB172" s="29"/>
      <c r="BC172" s="29"/>
      <c r="BD172" s="29"/>
      <c r="BE172" s="29"/>
      <c r="BF172" s="29"/>
      <c r="BG172" s="29"/>
      <c r="BH172" s="29"/>
      <c r="BI172" s="29"/>
      <c r="BJ172" s="29"/>
      <c r="BK172" s="29"/>
    </row>
    <row r="173" spans="1:63">
      <c r="A173" s="29"/>
      <c r="B173" s="32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  <c r="AZ173" s="29"/>
      <c r="BA173" s="29"/>
      <c r="BB173" s="29"/>
      <c r="BC173" s="29"/>
      <c r="BD173" s="29"/>
      <c r="BE173" s="29"/>
      <c r="BF173" s="29"/>
      <c r="BG173" s="29"/>
      <c r="BH173" s="29"/>
      <c r="BI173" s="29"/>
      <c r="BJ173" s="29"/>
      <c r="BK173" s="29"/>
    </row>
    <row r="174" spans="1:63">
      <c r="A174" s="29"/>
      <c r="B174" s="32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  <c r="AZ174" s="29"/>
      <c r="BA174" s="29"/>
      <c r="BB174" s="29"/>
      <c r="BC174" s="29"/>
      <c r="BD174" s="29"/>
      <c r="BE174" s="29"/>
      <c r="BF174" s="29"/>
      <c r="BG174" s="29"/>
      <c r="BH174" s="29"/>
      <c r="BI174" s="29"/>
      <c r="BJ174" s="29"/>
      <c r="BK174" s="29"/>
    </row>
    <row r="175" spans="1:63">
      <c r="A175" s="29"/>
      <c r="B175" s="32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  <c r="AZ175" s="29"/>
      <c r="BA175" s="29"/>
      <c r="BB175" s="29"/>
      <c r="BC175" s="29"/>
      <c r="BD175" s="29"/>
      <c r="BE175" s="29"/>
      <c r="BF175" s="29"/>
      <c r="BG175" s="29"/>
      <c r="BH175" s="29"/>
      <c r="BI175" s="29"/>
      <c r="BJ175" s="29"/>
      <c r="BK175" s="29"/>
    </row>
    <row r="176" spans="1:63">
      <c r="A176" s="29"/>
      <c r="B176" s="32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  <c r="AZ176" s="29"/>
      <c r="BA176" s="29"/>
      <c r="BB176" s="29"/>
      <c r="BC176" s="29"/>
      <c r="BD176" s="29"/>
      <c r="BE176" s="29"/>
      <c r="BF176" s="29"/>
      <c r="BG176" s="29"/>
      <c r="BH176" s="29"/>
      <c r="BI176" s="29"/>
      <c r="BJ176" s="29"/>
      <c r="BK176" s="29"/>
    </row>
    <row r="177" spans="1:63">
      <c r="A177" s="29"/>
      <c r="B177" s="32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  <c r="AZ177" s="29"/>
      <c r="BA177" s="29"/>
      <c r="BB177" s="29"/>
      <c r="BC177" s="29"/>
      <c r="BD177" s="29"/>
      <c r="BE177" s="29"/>
      <c r="BF177" s="29"/>
      <c r="BG177" s="29"/>
      <c r="BH177" s="29"/>
      <c r="BI177" s="29"/>
      <c r="BJ177" s="29"/>
      <c r="BK177" s="29"/>
    </row>
    <row r="178" spans="1:63">
      <c r="A178" s="29"/>
      <c r="B178" s="32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Y178" s="29"/>
      <c r="AZ178" s="29"/>
      <c r="BA178" s="29"/>
      <c r="BB178" s="29"/>
      <c r="BC178" s="29"/>
      <c r="BD178" s="29"/>
      <c r="BE178" s="29"/>
      <c r="BF178" s="29"/>
      <c r="BG178" s="29"/>
      <c r="BH178" s="29"/>
      <c r="BI178" s="29"/>
      <c r="BJ178" s="29"/>
      <c r="BK178" s="29"/>
    </row>
    <row r="179" spans="1:63">
      <c r="A179" s="29"/>
      <c r="B179" s="32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  <c r="AZ179" s="29"/>
      <c r="BA179" s="29"/>
      <c r="BB179" s="29"/>
      <c r="BC179" s="29"/>
      <c r="BD179" s="29"/>
      <c r="BE179" s="29"/>
      <c r="BF179" s="29"/>
      <c r="BG179" s="29"/>
      <c r="BH179" s="29"/>
      <c r="BI179" s="29"/>
      <c r="BJ179" s="29"/>
      <c r="BK179" s="29"/>
    </row>
    <row r="180" spans="1:63">
      <c r="A180" s="29"/>
      <c r="B180" s="32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Y180" s="29"/>
      <c r="AZ180" s="29"/>
      <c r="BA180" s="29"/>
      <c r="BB180" s="29"/>
      <c r="BC180" s="29"/>
      <c r="BD180" s="29"/>
      <c r="BE180" s="29"/>
      <c r="BF180" s="29"/>
      <c r="BG180" s="29"/>
      <c r="BH180" s="29"/>
      <c r="BI180" s="29"/>
      <c r="BJ180" s="29"/>
      <c r="BK180" s="29"/>
    </row>
    <row r="181" spans="1:63">
      <c r="A181" s="29"/>
      <c r="B181" s="32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Y181" s="29"/>
      <c r="AZ181" s="29"/>
      <c r="BA181" s="29"/>
      <c r="BB181" s="29"/>
      <c r="BC181" s="29"/>
      <c r="BD181" s="29"/>
      <c r="BE181" s="29"/>
      <c r="BF181" s="29"/>
      <c r="BG181" s="29"/>
      <c r="BH181" s="29"/>
      <c r="BI181" s="29"/>
      <c r="BJ181" s="29"/>
      <c r="BK181" s="29"/>
    </row>
    <row r="182" spans="1:63">
      <c r="A182" s="29"/>
      <c r="B182" s="32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  <c r="AZ182" s="29"/>
      <c r="BA182" s="29"/>
      <c r="BB182" s="29"/>
      <c r="BC182" s="29"/>
      <c r="BD182" s="29"/>
      <c r="BE182" s="29"/>
      <c r="BF182" s="29"/>
      <c r="BG182" s="29"/>
      <c r="BH182" s="29"/>
      <c r="BI182" s="29"/>
      <c r="BJ182" s="29"/>
      <c r="BK182" s="29"/>
    </row>
    <row r="183" spans="1:63">
      <c r="A183" s="29"/>
      <c r="B183" s="32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Y183" s="29"/>
      <c r="AZ183" s="29"/>
      <c r="BA183" s="29"/>
      <c r="BB183" s="29"/>
      <c r="BC183" s="29"/>
      <c r="BD183" s="29"/>
      <c r="BE183" s="29"/>
      <c r="BF183" s="29"/>
      <c r="BG183" s="29"/>
      <c r="BH183" s="29"/>
      <c r="BI183" s="29"/>
      <c r="BJ183" s="29"/>
      <c r="BK183" s="29"/>
    </row>
    <row r="184" spans="1:63">
      <c r="A184" s="29"/>
      <c r="B184" s="32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  <c r="AZ184" s="29"/>
      <c r="BA184" s="29"/>
      <c r="BB184" s="29"/>
      <c r="BC184" s="29"/>
      <c r="BD184" s="29"/>
      <c r="BE184" s="29"/>
      <c r="BF184" s="29"/>
      <c r="BG184" s="29"/>
      <c r="BH184" s="29"/>
      <c r="BI184" s="29"/>
      <c r="BJ184" s="29"/>
      <c r="BK184" s="29"/>
    </row>
    <row r="185" spans="1:63">
      <c r="A185" s="29"/>
      <c r="B185" s="32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29"/>
      <c r="AP185" s="29"/>
      <c r="AQ185" s="29"/>
      <c r="AR185" s="29"/>
      <c r="AS185" s="29"/>
      <c r="AT185" s="29"/>
      <c r="AU185" s="29"/>
      <c r="AV185" s="29"/>
      <c r="AW185" s="29"/>
      <c r="AX185" s="29"/>
      <c r="AY185" s="29"/>
      <c r="AZ185" s="29"/>
      <c r="BA185" s="29"/>
      <c r="BB185" s="29"/>
      <c r="BC185" s="29"/>
      <c r="BD185" s="29"/>
      <c r="BE185" s="29"/>
      <c r="BF185" s="29"/>
      <c r="BG185" s="29"/>
      <c r="BH185" s="29"/>
      <c r="BI185" s="29"/>
      <c r="BJ185" s="29"/>
      <c r="BK185" s="29"/>
    </row>
    <row r="186" spans="1:63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  <c r="AV186" s="29"/>
      <c r="AW186" s="29"/>
      <c r="AX186" s="29"/>
      <c r="AY186" s="29"/>
      <c r="AZ186" s="29"/>
      <c r="BA186" s="29"/>
      <c r="BB186" s="29"/>
      <c r="BC186" s="29"/>
      <c r="BD186" s="29"/>
      <c r="BE186" s="29"/>
      <c r="BF186" s="29"/>
      <c r="BG186" s="29"/>
      <c r="BH186" s="29"/>
      <c r="BI186" s="29"/>
      <c r="BJ186" s="29"/>
      <c r="BK186" s="29"/>
    </row>
    <row r="187" spans="1:63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  <c r="AT187" s="29"/>
      <c r="AU187" s="29"/>
      <c r="AV187" s="29"/>
      <c r="AW187" s="29"/>
      <c r="AX187" s="29"/>
      <c r="AY187" s="29"/>
      <c r="AZ187" s="29"/>
      <c r="BA187" s="29"/>
      <c r="BB187" s="29"/>
      <c r="BC187" s="29"/>
      <c r="BD187" s="29"/>
      <c r="BE187" s="29"/>
      <c r="BF187" s="29"/>
      <c r="BG187" s="29"/>
      <c r="BH187" s="29"/>
      <c r="BI187" s="29"/>
      <c r="BJ187" s="29"/>
      <c r="BK187" s="29"/>
    </row>
    <row r="188" spans="1:63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  <c r="AQ188" s="29"/>
      <c r="AR188" s="29"/>
      <c r="AS188" s="29"/>
      <c r="AT188" s="29"/>
      <c r="AU188" s="29"/>
      <c r="AV188" s="29"/>
      <c r="AW188" s="29"/>
      <c r="AX188" s="29"/>
      <c r="AY188" s="29"/>
      <c r="AZ188" s="29"/>
      <c r="BA188" s="29"/>
      <c r="BB188" s="29"/>
      <c r="BC188" s="29"/>
      <c r="BD188" s="29"/>
      <c r="BE188" s="29"/>
      <c r="BF188" s="29"/>
      <c r="BG188" s="29"/>
      <c r="BH188" s="29"/>
      <c r="BI188" s="29"/>
      <c r="BJ188" s="29"/>
      <c r="BK188" s="29"/>
    </row>
    <row r="189" spans="1:63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  <c r="AT189" s="29"/>
      <c r="AU189" s="29"/>
      <c r="AV189" s="29"/>
      <c r="AW189" s="29"/>
      <c r="AX189" s="29"/>
      <c r="AY189" s="29"/>
      <c r="AZ189" s="29"/>
      <c r="BA189" s="29"/>
      <c r="BB189" s="29"/>
      <c r="BC189" s="29"/>
      <c r="BD189" s="29"/>
      <c r="BE189" s="29"/>
      <c r="BF189" s="29"/>
      <c r="BG189" s="29"/>
      <c r="BH189" s="29"/>
      <c r="BI189" s="29"/>
      <c r="BJ189" s="29"/>
      <c r="BK189" s="29"/>
    </row>
    <row r="190" spans="1:63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29"/>
      <c r="AU190" s="29"/>
      <c r="AV190" s="29"/>
      <c r="AW190" s="29"/>
      <c r="AX190" s="29"/>
      <c r="AY190" s="29"/>
      <c r="AZ190" s="29"/>
      <c r="BA190" s="29"/>
      <c r="BB190" s="29"/>
      <c r="BC190" s="29"/>
      <c r="BD190" s="29"/>
      <c r="BE190" s="29"/>
      <c r="BF190" s="29"/>
      <c r="BG190" s="29"/>
      <c r="BH190" s="29"/>
      <c r="BI190" s="29"/>
      <c r="BJ190" s="29"/>
      <c r="BK190" s="29"/>
    </row>
    <row r="191" spans="1:63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  <c r="AX191" s="29"/>
      <c r="AY191" s="29"/>
      <c r="AZ191" s="29"/>
      <c r="BA191" s="29"/>
      <c r="BB191" s="29"/>
      <c r="BC191" s="29"/>
      <c r="BD191" s="29"/>
      <c r="BE191" s="29"/>
      <c r="BF191" s="29"/>
      <c r="BG191" s="29"/>
      <c r="BH191" s="29"/>
      <c r="BI191" s="29"/>
      <c r="BJ191" s="29"/>
      <c r="BK191" s="29"/>
    </row>
    <row r="192" spans="1:63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  <c r="AX192" s="29"/>
      <c r="AY192" s="29"/>
      <c r="AZ192" s="29"/>
      <c r="BA192" s="29"/>
      <c r="BB192" s="29"/>
      <c r="BC192" s="29"/>
      <c r="BD192" s="29"/>
      <c r="BE192" s="29"/>
      <c r="BF192" s="29"/>
      <c r="BG192" s="29"/>
      <c r="BH192" s="29"/>
      <c r="BI192" s="29"/>
      <c r="BJ192" s="29"/>
      <c r="BK192" s="29"/>
    </row>
    <row r="193" spans="1:63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Y193" s="29"/>
      <c r="AZ193" s="29"/>
      <c r="BA193" s="29"/>
      <c r="BB193" s="29"/>
      <c r="BC193" s="29"/>
      <c r="BD193" s="29"/>
      <c r="BE193" s="29"/>
      <c r="BF193" s="29"/>
      <c r="BG193" s="29"/>
      <c r="BH193" s="29"/>
      <c r="BI193" s="29"/>
      <c r="BJ193" s="29"/>
      <c r="BK193" s="29"/>
    </row>
    <row r="194" spans="1:63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  <c r="AZ194" s="29"/>
      <c r="BA194" s="29"/>
      <c r="BB194" s="29"/>
      <c r="BC194" s="29"/>
      <c r="BD194" s="29"/>
      <c r="BE194" s="29"/>
      <c r="BF194" s="29"/>
      <c r="BG194" s="29"/>
      <c r="BH194" s="29"/>
      <c r="BI194" s="29"/>
      <c r="BJ194" s="29"/>
      <c r="BK194" s="29"/>
    </row>
    <row r="195" spans="1:63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  <c r="AS195" s="29"/>
      <c r="AT195" s="29"/>
      <c r="AU195" s="29"/>
      <c r="AV195" s="29"/>
      <c r="AW195" s="29"/>
      <c r="AX195" s="29"/>
      <c r="AY195" s="29"/>
      <c r="AZ195" s="29"/>
      <c r="BA195" s="29"/>
      <c r="BB195" s="29"/>
      <c r="BC195" s="29"/>
      <c r="BD195" s="29"/>
      <c r="BE195" s="29"/>
      <c r="BF195" s="29"/>
      <c r="BG195" s="29"/>
      <c r="BH195" s="29"/>
      <c r="BI195" s="29"/>
      <c r="BJ195" s="29"/>
      <c r="BK195" s="29"/>
    </row>
    <row r="196" spans="1:63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  <c r="AT196" s="29"/>
      <c r="AU196" s="29"/>
      <c r="AV196" s="29"/>
      <c r="AW196" s="29"/>
      <c r="AX196" s="29"/>
      <c r="AY196" s="29"/>
      <c r="AZ196" s="29"/>
      <c r="BA196" s="29"/>
      <c r="BB196" s="29"/>
      <c r="BC196" s="29"/>
      <c r="BD196" s="29"/>
      <c r="BE196" s="29"/>
      <c r="BF196" s="29"/>
      <c r="BG196" s="29"/>
      <c r="BH196" s="29"/>
      <c r="BI196" s="29"/>
      <c r="BJ196" s="29"/>
      <c r="BK196" s="29"/>
    </row>
    <row r="197" spans="1:63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  <c r="AT197" s="29"/>
      <c r="AU197" s="29"/>
      <c r="AV197" s="29"/>
      <c r="AW197" s="29"/>
      <c r="AX197" s="29"/>
      <c r="AY197" s="29"/>
      <c r="AZ197" s="29"/>
      <c r="BA197" s="29"/>
      <c r="BB197" s="29"/>
      <c r="BC197" s="29"/>
      <c r="BD197" s="29"/>
      <c r="BE197" s="29"/>
      <c r="BF197" s="29"/>
      <c r="BG197" s="29"/>
      <c r="BH197" s="29"/>
      <c r="BI197" s="29"/>
      <c r="BJ197" s="29"/>
      <c r="BK197" s="29"/>
    </row>
    <row r="198" spans="1:63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  <c r="AV198" s="29"/>
      <c r="AW198" s="29"/>
      <c r="AX198" s="29"/>
      <c r="AY198" s="29"/>
      <c r="AZ198" s="29"/>
      <c r="BA198" s="29"/>
      <c r="BB198" s="29"/>
      <c r="BC198" s="29"/>
      <c r="BD198" s="29"/>
      <c r="BE198" s="29"/>
      <c r="BF198" s="29"/>
      <c r="BG198" s="29"/>
      <c r="BH198" s="29"/>
      <c r="BI198" s="29"/>
      <c r="BJ198" s="29"/>
      <c r="BK198" s="29"/>
    </row>
    <row r="199" spans="1:63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  <c r="AQ199" s="29"/>
      <c r="AR199" s="29"/>
      <c r="AS199" s="29"/>
      <c r="AT199" s="29"/>
      <c r="AU199" s="29"/>
      <c r="AV199" s="29"/>
      <c r="AW199" s="29"/>
      <c r="AX199" s="29"/>
      <c r="AY199" s="29"/>
      <c r="AZ199" s="29"/>
      <c r="BA199" s="29"/>
      <c r="BB199" s="29"/>
      <c r="BC199" s="29"/>
      <c r="BD199" s="29"/>
      <c r="BE199" s="29"/>
      <c r="BF199" s="29"/>
      <c r="BG199" s="29"/>
      <c r="BH199" s="29"/>
      <c r="BI199" s="29"/>
      <c r="BJ199" s="29"/>
      <c r="BK199" s="29"/>
    </row>
    <row r="200" spans="1:63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  <c r="AQ200" s="29"/>
      <c r="AR200" s="29"/>
      <c r="AS200" s="29"/>
      <c r="AT200" s="29"/>
      <c r="AU200" s="29"/>
      <c r="AV200" s="29"/>
      <c r="AW200" s="29"/>
      <c r="AX200" s="29"/>
      <c r="AY200" s="29"/>
      <c r="AZ200" s="29"/>
      <c r="BA200" s="29"/>
      <c r="BB200" s="29"/>
      <c r="BC200" s="29"/>
      <c r="BD200" s="29"/>
      <c r="BE200" s="29"/>
      <c r="BF200" s="29"/>
      <c r="BG200" s="29"/>
      <c r="BH200" s="29"/>
      <c r="BI200" s="29"/>
      <c r="BJ200" s="29"/>
      <c r="BK200" s="29"/>
    </row>
    <row r="201" spans="1:63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  <c r="AS201" s="29"/>
      <c r="AT201" s="29"/>
      <c r="AU201" s="29"/>
      <c r="AV201" s="29"/>
      <c r="AW201" s="29"/>
      <c r="AX201" s="29"/>
      <c r="AY201" s="29"/>
      <c r="AZ201" s="29"/>
      <c r="BA201" s="29"/>
      <c r="BB201" s="29"/>
      <c r="BC201" s="29"/>
      <c r="BD201" s="29"/>
      <c r="BE201" s="29"/>
      <c r="BF201" s="29"/>
      <c r="BG201" s="29"/>
      <c r="BH201" s="29"/>
      <c r="BI201" s="29"/>
      <c r="BJ201" s="29"/>
      <c r="BK201" s="29"/>
    </row>
    <row r="202" spans="1:63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  <c r="AQ202" s="29"/>
      <c r="AR202" s="29"/>
      <c r="AS202" s="29"/>
      <c r="AT202" s="29"/>
      <c r="AU202" s="29"/>
      <c r="AV202" s="29"/>
      <c r="AW202" s="29"/>
      <c r="AX202" s="29"/>
      <c r="AY202" s="29"/>
      <c r="AZ202" s="29"/>
      <c r="BA202" s="29"/>
      <c r="BB202" s="29"/>
      <c r="BC202" s="29"/>
      <c r="BD202" s="29"/>
      <c r="BE202" s="29"/>
      <c r="BF202" s="29"/>
      <c r="BG202" s="29"/>
      <c r="BH202" s="29"/>
      <c r="BI202" s="29"/>
      <c r="BJ202" s="29"/>
      <c r="BK202" s="29"/>
    </row>
    <row r="203" spans="1:63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  <c r="AV203" s="29"/>
      <c r="AW203" s="29"/>
      <c r="AX203" s="29"/>
      <c r="AY203" s="29"/>
      <c r="AZ203" s="29"/>
      <c r="BA203" s="29"/>
      <c r="BB203" s="29"/>
      <c r="BC203" s="29"/>
      <c r="BD203" s="29"/>
      <c r="BE203" s="29"/>
      <c r="BF203" s="29"/>
      <c r="BG203" s="29"/>
      <c r="BH203" s="29"/>
      <c r="BI203" s="29"/>
      <c r="BJ203" s="29"/>
      <c r="BK203" s="29"/>
    </row>
    <row r="204" spans="1:63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29"/>
      <c r="AP204" s="29"/>
      <c r="AQ204" s="29"/>
      <c r="AR204" s="29"/>
      <c r="AS204" s="29"/>
      <c r="AT204" s="29"/>
      <c r="AU204" s="29"/>
      <c r="AV204" s="29"/>
      <c r="AW204" s="29"/>
      <c r="AX204" s="29"/>
      <c r="AY204" s="29"/>
      <c r="AZ204" s="29"/>
      <c r="BA204" s="29"/>
      <c r="BB204" s="29"/>
      <c r="BC204" s="29"/>
      <c r="BD204" s="29"/>
      <c r="BE204" s="29"/>
      <c r="BF204" s="29"/>
      <c r="BG204" s="29"/>
      <c r="BH204" s="29"/>
      <c r="BI204" s="29"/>
      <c r="BJ204" s="29"/>
      <c r="BK204" s="29"/>
    </row>
    <row r="205" spans="1:63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  <c r="AQ205" s="29"/>
      <c r="AR205" s="29"/>
      <c r="AS205" s="29"/>
      <c r="AT205" s="29"/>
      <c r="AU205" s="29"/>
      <c r="AV205" s="29"/>
      <c r="AW205" s="29"/>
      <c r="AX205" s="29"/>
      <c r="AY205" s="29"/>
      <c r="AZ205" s="29"/>
      <c r="BA205" s="29"/>
      <c r="BB205" s="29"/>
      <c r="BC205" s="29"/>
      <c r="BD205" s="29"/>
      <c r="BE205" s="29"/>
      <c r="BF205" s="29"/>
      <c r="BG205" s="29"/>
      <c r="BH205" s="29"/>
      <c r="BI205" s="29"/>
      <c r="BJ205" s="29"/>
      <c r="BK205" s="29"/>
    </row>
    <row r="206" spans="1:63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  <c r="AQ206" s="29"/>
      <c r="AR206" s="29"/>
      <c r="AS206" s="29"/>
      <c r="AT206" s="29"/>
      <c r="AU206" s="29"/>
      <c r="AV206" s="29"/>
      <c r="AW206" s="29"/>
      <c r="AX206" s="29"/>
      <c r="AY206" s="29"/>
      <c r="AZ206" s="29"/>
      <c r="BA206" s="29"/>
      <c r="BB206" s="29"/>
      <c r="BC206" s="29"/>
      <c r="BD206" s="29"/>
      <c r="BE206" s="29"/>
      <c r="BF206" s="29"/>
      <c r="BG206" s="29"/>
      <c r="BH206" s="29"/>
      <c r="BI206" s="29"/>
      <c r="BJ206" s="29"/>
      <c r="BK206" s="29"/>
    </row>
    <row r="207" spans="1:63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  <c r="AQ207" s="29"/>
      <c r="AR207" s="29"/>
      <c r="AS207" s="29"/>
      <c r="AT207" s="29"/>
      <c r="AU207" s="29"/>
      <c r="AV207" s="29"/>
      <c r="AW207" s="29"/>
      <c r="AX207" s="29"/>
      <c r="AY207" s="29"/>
      <c r="AZ207" s="29"/>
      <c r="BA207" s="29"/>
      <c r="BB207" s="29"/>
      <c r="BC207" s="29"/>
      <c r="BD207" s="29"/>
      <c r="BE207" s="29"/>
      <c r="BF207" s="29"/>
      <c r="BG207" s="29"/>
      <c r="BH207" s="29"/>
      <c r="BI207" s="29"/>
      <c r="BJ207" s="29"/>
      <c r="BK207" s="29"/>
    </row>
    <row r="208" spans="1:63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29"/>
      <c r="AN208" s="29"/>
      <c r="AO208" s="29"/>
      <c r="AP208" s="29"/>
      <c r="AQ208" s="29"/>
      <c r="AR208" s="29"/>
      <c r="AS208" s="29"/>
      <c r="AT208" s="29"/>
      <c r="AU208" s="29"/>
      <c r="AV208" s="29"/>
      <c r="AW208" s="29"/>
      <c r="AX208" s="29"/>
      <c r="AY208" s="29"/>
      <c r="AZ208" s="29"/>
      <c r="BA208" s="29"/>
      <c r="BB208" s="29"/>
      <c r="BC208" s="29"/>
      <c r="BD208" s="29"/>
      <c r="BE208" s="29"/>
      <c r="BF208" s="29"/>
      <c r="BG208" s="29"/>
      <c r="BH208" s="29"/>
      <c r="BI208" s="29"/>
      <c r="BJ208" s="29"/>
      <c r="BK208" s="29"/>
    </row>
    <row r="209" spans="1:63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  <c r="AQ209" s="29"/>
      <c r="AR209" s="29"/>
      <c r="AS209" s="29"/>
      <c r="AT209" s="29"/>
      <c r="AU209" s="29"/>
      <c r="AV209" s="29"/>
      <c r="AW209" s="29"/>
      <c r="AX209" s="29"/>
      <c r="AY209" s="29"/>
      <c r="AZ209" s="29"/>
      <c r="BA209" s="29"/>
      <c r="BB209" s="29"/>
      <c r="BC209" s="29"/>
      <c r="BD209" s="29"/>
      <c r="BE209" s="29"/>
      <c r="BF209" s="29"/>
      <c r="BG209" s="29"/>
      <c r="BH209" s="29"/>
      <c r="BI209" s="29"/>
      <c r="BJ209" s="29"/>
      <c r="BK209" s="29"/>
    </row>
    <row r="210" spans="1:63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  <c r="AN210" s="29"/>
      <c r="AO210" s="29"/>
      <c r="AP210" s="29"/>
      <c r="AQ210" s="29"/>
      <c r="AR210" s="29"/>
      <c r="AS210" s="29"/>
      <c r="AT210" s="29"/>
      <c r="AU210" s="29"/>
      <c r="AV210" s="29"/>
      <c r="AW210" s="29"/>
      <c r="AX210" s="29"/>
      <c r="AY210" s="29"/>
      <c r="AZ210" s="29"/>
      <c r="BA210" s="29"/>
      <c r="BB210" s="29"/>
      <c r="BC210" s="29"/>
      <c r="BD210" s="29"/>
      <c r="BE210" s="29"/>
      <c r="BF210" s="29"/>
      <c r="BG210" s="29"/>
      <c r="BH210" s="29"/>
      <c r="BI210" s="29"/>
      <c r="BJ210" s="29"/>
      <c r="BK210" s="29"/>
    </row>
    <row r="211" spans="1:63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  <c r="AW211" s="29"/>
      <c r="AX211" s="29"/>
      <c r="AY211" s="29"/>
      <c r="AZ211" s="29"/>
      <c r="BA211" s="29"/>
      <c r="BB211" s="29"/>
      <c r="BC211" s="29"/>
      <c r="BD211" s="29"/>
      <c r="BE211" s="29"/>
      <c r="BF211" s="29"/>
      <c r="BG211" s="29"/>
      <c r="BH211" s="29"/>
      <c r="BI211" s="29"/>
      <c r="BJ211" s="29"/>
      <c r="BK211" s="29"/>
    </row>
    <row r="212" spans="1:63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/>
      <c r="AM212" s="29"/>
      <c r="AN212" s="29"/>
      <c r="AO212" s="29"/>
      <c r="AP212" s="29"/>
      <c r="AQ212" s="29"/>
      <c r="AR212" s="29"/>
      <c r="AS212" s="29"/>
      <c r="AT212" s="29"/>
      <c r="AU212" s="29"/>
      <c r="AV212" s="29"/>
      <c r="AW212" s="29"/>
      <c r="AX212" s="29"/>
      <c r="AY212" s="29"/>
      <c r="AZ212" s="29"/>
      <c r="BA212" s="29"/>
      <c r="BB212" s="29"/>
      <c r="BC212" s="29"/>
      <c r="BD212" s="29"/>
      <c r="BE212" s="29"/>
      <c r="BF212" s="29"/>
      <c r="BG212" s="29"/>
      <c r="BH212" s="29"/>
      <c r="BI212" s="29"/>
      <c r="BJ212" s="29"/>
      <c r="BK212" s="29"/>
    </row>
    <row r="213" spans="1:63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9"/>
      <c r="AM213" s="29"/>
      <c r="AN213" s="29"/>
      <c r="AO213" s="29"/>
      <c r="AP213" s="29"/>
      <c r="AQ213" s="29"/>
      <c r="AR213" s="29"/>
      <c r="AS213" s="29"/>
      <c r="AT213" s="29"/>
      <c r="AU213" s="29"/>
      <c r="AV213" s="29"/>
      <c r="AW213" s="29"/>
      <c r="AX213" s="29"/>
      <c r="AY213" s="29"/>
      <c r="AZ213" s="29"/>
      <c r="BA213" s="29"/>
      <c r="BB213" s="29"/>
      <c r="BC213" s="29"/>
      <c r="BD213" s="29"/>
      <c r="BE213" s="29"/>
      <c r="BF213" s="29"/>
      <c r="BG213" s="29"/>
      <c r="BH213" s="29"/>
      <c r="BI213" s="29"/>
      <c r="BJ213" s="29"/>
      <c r="BK213" s="29"/>
    </row>
    <row r="214" spans="1:63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29"/>
      <c r="AL214" s="29"/>
      <c r="AM214" s="29"/>
      <c r="AN214" s="29"/>
      <c r="AO214" s="29"/>
      <c r="AP214" s="29"/>
      <c r="AQ214" s="29"/>
      <c r="AR214" s="29"/>
      <c r="AS214" s="29"/>
      <c r="AT214" s="29"/>
      <c r="AU214" s="29"/>
      <c r="AV214" s="29"/>
      <c r="AW214" s="29"/>
      <c r="AX214" s="29"/>
      <c r="AY214" s="29"/>
      <c r="AZ214" s="29"/>
      <c r="BA214" s="29"/>
      <c r="BB214" s="29"/>
      <c r="BC214" s="29"/>
      <c r="BD214" s="29"/>
      <c r="BE214" s="29"/>
      <c r="BF214" s="29"/>
      <c r="BG214" s="29"/>
      <c r="BH214" s="29"/>
      <c r="BI214" s="29"/>
      <c r="BJ214" s="29"/>
      <c r="BK214" s="29"/>
    </row>
    <row r="215" spans="1:63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  <c r="AN215" s="29"/>
      <c r="AO215" s="29"/>
      <c r="AP215" s="29"/>
      <c r="AQ215" s="29"/>
      <c r="AR215" s="29"/>
      <c r="AS215" s="29"/>
      <c r="AT215" s="29"/>
      <c r="AU215" s="29"/>
      <c r="AV215" s="29"/>
      <c r="AW215" s="29"/>
      <c r="AX215" s="29"/>
      <c r="AY215" s="29"/>
      <c r="AZ215" s="29"/>
      <c r="BA215" s="29"/>
      <c r="BB215" s="29"/>
      <c r="BC215" s="29"/>
      <c r="BD215" s="29"/>
      <c r="BE215" s="29"/>
      <c r="BF215" s="29"/>
      <c r="BG215" s="29"/>
      <c r="BH215" s="29"/>
      <c r="BI215" s="29"/>
      <c r="BJ215" s="29"/>
      <c r="BK215" s="29"/>
    </row>
    <row r="216" spans="1:63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  <c r="AN216" s="29"/>
      <c r="AO216" s="29"/>
      <c r="AP216" s="29"/>
      <c r="AQ216" s="29"/>
      <c r="AR216" s="29"/>
      <c r="AS216" s="29"/>
      <c r="AT216" s="29"/>
      <c r="AU216" s="29"/>
      <c r="AV216" s="29"/>
      <c r="AW216" s="29"/>
      <c r="AX216" s="29"/>
      <c r="AY216" s="29"/>
      <c r="AZ216" s="29"/>
      <c r="BA216" s="29"/>
      <c r="BB216" s="29"/>
      <c r="BC216" s="29"/>
      <c r="BD216" s="29"/>
      <c r="BE216" s="29"/>
      <c r="BF216" s="29"/>
      <c r="BG216" s="29"/>
      <c r="BH216" s="29"/>
      <c r="BI216" s="29"/>
      <c r="BJ216" s="29"/>
      <c r="BK216" s="29"/>
    </row>
    <row r="217" spans="1:63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  <c r="AK217" s="29"/>
      <c r="AL217" s="29"/>
      <c r="AM217" s="29"/>
      <c r="AN217" s="29"/>
      <c r="AO217" s="29"/>
      <c r="AP217" s="29"/>
      <c r="AQ217" s="29"/>
      <c r="AR217" s="29"/>
      <c r="AS217" s="29"/>
      <c r="AT217" s="29"/>
      <c r="AU217" s="29"/>
      <c r="AV217" s="29"/>
      <c r="AW217" s="29"/>
      <c r="AX217" s="29"/>
      <c r="AY217" s="29"/>
      <c r="AZ217" s="29"/>
      <c r="BA217" s="29"/>
      <c r="BB217" s="29"/>
      <c r="BC217" s="29"/>
      <c r="BD217" s="29"/>
      <c r="BE217" s="29"/>
      <c r="BF217" s="29"/>
      <c r="BG217" s="29"/>
      <c r="BH217" s="29"/>
      <c r="BI217" s="29"/>
      <c r="BJ217" s="29"/>
      <c r="BK217" s="29"/>
    </row>
    <row r="218" spans="1:63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9"/>
      <c r="AN218" s="29"/>
      <c r="AO218" s="29"/>
      <c r="AP218" s="29"/>
      <c r="AQ218" s="29"/>
      <c r="AR218" s="29"/>
      <c r="AS218" s="29"/>
      <c r="AT218" s="29"/>
      <c r="AU218" s="29"/>
      <c r="AV218" s="29"/>
      <c r="AW218" s="29"/>
      <c r="AX218" s="29"/>
      <c r="AY218" s="29"/>
      <c r="AZ218" s="29"/>
      <c r="BA218" s="29"/>
      <c r="BB218" s="29"/>
      <c r="BC218" s="29"/>
      <c r="BD218" s="29"/>
      <c r="BE218" s="29"/>
      <c r="BF218" s="29"/>
      <c r="BG218" s="29"/>
      <c r="BH218" s="29"/>
      <c r="BI218" s="29"/>
      <c r="BJ218" s="29"/>
      <c r="BK218" s="29"/>
    </row>
    <row r="219" spans="1:63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  <c r="AJ219" s="29"/>
      <c r="AK219" s="29"/>
      <c r="AL219" s="29"/>
      <c r="AM219" s="29"/>
      <c r="AN219" s="29"/>
      <c r="AO219" s="29"/>
      <c r="AP219" s="29"/>
      <c r="AQ219" s="29"/>
      <c r="AR219" s="29"/>
      <c r="AS219" s="29"/>
      <c r="AT219" s="29"/>
      <c r="AU219" s="29"/>
      <c r="AV219" s="29"/>
      <c r="AW219" s="29"/>
      <c r="AX219" s="29"/>
      <c r="AY219" s="29"/>
      <c r="AZ219" s="29"/>
      <c r="BA219" s="29"/>
      <c r="BB219" s="29"/>
      <c r="BC219" s="29"/>
      <c r="BD219" s="29"/>
      <c r="BE219" s="29"/>
      <c r="BF219" s="29"/>
      <c r="BG219" s="29"/>
      <c r="BH219" s="29"/>
      <c r="BI219" s="29"/>
      <c r="BJ219" s="29"/>
      <c r="BK219" s="29"/>
    </row>
    <row r="220" spans="1:63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  <c r="AJ220" s="29"/>
      <c r="AK220" s="29"/>
      <c r="AL220" s="29"/>
      <c r="AM220" s="29"/>
      <c r="AN220" s="29"/>
      <c r="AO220" s="29"/>
      <c r="AP220" s="29"/>
      <c r="AQ220" s="29"/>
      <c r="AR220" s="29"/>
      <c r="AS220" s="29"/>
      <c r="AT220" s="29"/>
      <c r="AU220" s="29"/>
      <c r="AV220" s="29"/>
      <c r="AW220" s="29"/>
      <c r="AX220" s="29"/>
      <c r="AY220" s="29"/>
      <c r="AZ220" s="29"/>
      <c r="BA220" s="29"/>
      <c r="BB220" s="29"/>
      <c r="BC220" s="29"/>
      <c r="BD220" s="29"/>
      <c r="BE220" s="29"/>
      <c r="BF220" s="29"/>
      <c r="BG220" s="29"/>
      <c r="BH220" s="29"/>
      <c r="BI220" s="29"/>
      <c r="BJ220" s="29"/>
      <c r="BK220" s="29"/>
    </row>
    <row r="221" spans="1:63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  <c r="AJ221" s="29"/>
      <c r="AK221" s="29"/>
      <c r="AL221" s="29"/>
      <c r="AM221" s="29"/>
      <c r="AN221" s="29"/>
      <c r="AO221" s="29"/>
      <c r="AP221" s="29"/>
      <c r="AQ221" s="29"/>
      <c r="AR221" s="29"/>
      <c r="AS221" s="29"/>
      <c r="AT221" s="29"/>
      <c r="AU221" s="29"/>
      <c r="AV221" s="29"/>
      <c r="AW221" s="29"/>
      <c r="AX221" s="29"/>
      <c r="AY221" s="29"/>
      <c r="AZ221" s="29"/>
      <c r="BA221" s="29"/>
      <c r="BB221" s="29"/>
      <c r="BC221" s="29"/>
      <c r="BD221" s="29"/>
      <c r="BE221" s="29"/>
      <c r="BF221" s="29"/>
      <c r="BG221" s="29"/>
      <c r="BH221" s="29"/>
      <c r="BI221" s="29"/>
      <c r="BJ221" s="29"/>
      <c r="BK221" s="29"/>
    </row>
    <row r="222" spans="1:63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  <c r="AJ222" s="29"/>
      <c r="AK222" s="29"/>
      <c r="AL222" s="29"/>
      <c r="AM222" s="29"/>
      <c r="AN222" s="29"/>
      <c r="AO222" s="29"/>
      <c r="AP222" s="29"/>
      <c r="AQ222" s="29"/>
      <c r="AR222" s="29"/>
      <c r="AS222" s="29"/>
      <c r="AT222" s="29"/>
      <c r="AU222" s="29"/>
      <c r="AV222" s="29"/>
      <c r="AW222" s="29"/>
      <c r="AX222" s="29"/>
      <c r="AY222" s="29"/>
      <c r="AZ222" s="29"/>
      <c r="BA222" s="29"/>
      <c r="BB222" s="29"/>
      <c r="BC222" s="29"/>
      <c r="BD222" s="29"/>
      <c r="BE222" s="29"/>
      <c r="BF222" s="29"/>
      <c r="BG222" s="29"/>
      <c r="BH222" s="29"/>
      <c r="BI222" s="29"/>
      <c r="BJ222" s="29"/>
      <c r="BK222" s="29"/>
    </row>
    <row r="223" spans="1:63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  <c r="AJ223" s="29"/>
      <c r="AK223" s="29"/>
      <c r="AL223" s="29"/>
      <c r="AM223" s="29"/>
      <c r="AN223" s="29"/>
      <c r="AO223" s="29"/>
      <c r="AP223" s="29"/>
      <c r="AQ223" s="29"/>
      <c r="AR223" s="29"/>
      <c r="AS223" s="29"/>
      <c r="AT223" s="29"/>
      <c r="AU223" s="29"/>
      <c r="AV223" s="29"/>
      <c r="AW223" s="29"/>
      <c r="AX223" s="29"/>
      <c r="AY223" s="29"/>
      <c r="AZ223" s="29"/>
      <c r="BA223" s="29"/>
      <c r="BB223" s="29"/>
      <c r="BC223" s="29"/>
      <c r="BD223" s="29"/>
      <c r="BE223" s="29"/>
      <c r="BF223" s="29"/>
      <c r="BG223" s="29"/>
      <c r="BH223" s="29"/>
      <c r="BI223" s="29"/>
      <c r="BJ223" s="29"/>
      <c r="BK223" s="29"/>
    </row>
    <row r="224" spans="1:63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  <c r="AJ224" s="29"/>
      <c r="AK224" s="29"/>
      <c r="AL224" s="29"/>
      <c r="AM224" s="29"/>
      <c r="AN224" s="29"/>
      <c r="AO224" s="29"/>
      <c r="AP224" s="29"/>
      <c r="AQ224" s="29"/>
      <c r="AR224" s="29"/>
      <c r="AS224" s="29"/>
      <c r="AT224" s="29"/>
      <c r="AU224" s="29"/>
      <c r="AV224" s="29"/>
      <c r="AW224" s="29"/>
      <c r="AX224" s="29"/>
      <c r="AY224" s="29"/>
      <c r="AZ224" s="29"/>
      <c r="BA224" s="29"/>
      <c r="BB224" s="29"/>
      <c r="BC224" s="29"/>
      <c r="BD224" s="29"/>
      <c r="BE224" s="29"/>
      <c r="BF224" s="29"/>
      <c r="BG224" s="29"/>
      <c r="BH224" s="29"/>
      <c r="BI224" s="29"/>
      <c r="BJ224" s="29"/>
      <c r="BK224" s="29"/>
    </row>
    <row r="225" spans="1:63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  <c r="AJ225" s="29"/>
      <c r="AK225" s="29"/>
      <c r="AL225" s="29"/>
      <c r="AM225" s="29"/>
      <c r="AN225" s="29"/>
      <c r="AO225" s="29"/>
      <c r="AP225" s="29"/>
      <c r="AQ225" s="29"/>
      <c r="AR225" s="29"/>
      <c r="AS225" s="29"/>
      <c r="AT225" s="29"/>
      <c r="AU225" s="29"/>
      <c r="AV225" s="29"/>
      <c r="AW225" s="29"/>
      <c r="AX225" s="29"/>
      <c r="AY225" s="29"/>
      <c r="AZ225" s="29"/>
      <c r="BA225" s="29"/>
      <c r="BB225" s="29"/>
      <c r="BC225" s="29"/>
      <c r="BD225" s="29"/>
      <c r="BE225" s="29"/>
      <c r="BF225" s="29"/>
      <c r="BG225" s="29"/>
      <c r="BH225" s="29"/>
      <c r="BI225" s="29"/>
      <c r="BJ225" s="29"/>
      <c r="BK225" s="29"/>
    </row>
    <row r="226" spans="1:63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  <c r="AJ226" s="29"/>
      <c r="AK226" s="29"/>
      <c r="AL226" s="29"/>
      <c r="AM226" s="29"/>
      <c r="AN226" s="29"/>
      <c r="AO226" s="29"/>
      <c r="AP226" s="29"/>
      <c r="AQ226" s="29"/>
      <c r="AR226" s="29"/>
      <c r="AS226" s="29"/>
      <c r="AT226" s="29"/>
      <c r="AU226" s="29"/>
      <c r="AV226" s="29"/>
      <c r="AW226" s="29"/>
      <c r="AX226" s="29"/>
      <c r="AY226" s="29"/>
      <c r="AZ226" s="29"/>
      <c r="BA226" s="29"/>
      <c r="BB226" s="29"/>
      <c r="BC226" s="29"/>
      <c r="BD226" s="29"/>
      <c r="BE226" s="29"/>
      <c r="BF226" s="29"/>
      <c r="BG226" s="29"/>
      <c r="BH226" s="29"/>
      <c r="BI226" s="29"/>
      <c r="BJ226" s="29"/>
      <c r="BK226" s="29"/>
    </row>
    <row r="227" spans="1:63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  <c r="AJ227" s="29"/>
      <c r="AK227" s="29"/>
      <c r="AL227" s="29"/>
      <c r="AM227" s="29"/>
      <c r="AN227" s="29"/>
      <c r="AO227" s="29"/>
      <c r="AP227" s="29"/>
      <c r="AQ227" s="29"/>
      <c r="AR227" s="29"/>
      <c r="AS227" s="29"/>
      <c r="AT227" s="29"/>
      <c r="AU227" s="29"/>
      <c r="AV227" s="29"/>
      <c r="AW227" s="29"/>
      <c r="AX227" s="29"/>
      <c r="AY227" s="29"/>
      <c r="AZ227" s="29"/>
      <c r="BA227" s="29"/>
      <c r="BB227" s="29"/>
      <c r="BC227" s="29"/>
      <c r="BD227" s="29"/>
      <c r="BE227" s="29"/>
      <c r="BF227" s="29"/>
      <c r="BG227" s="29"/>
      <c r="BH227" s="29"/>
      <c r="BI227" s="29"/>
      <c r="BJ227" s="29"/>
      <c r="BK227" s="29"/>
    </row>
    <row r="228" spans="1:63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  <c r="AK228" s="29"/>
      <c r="AL228" s="29"/>
      <c r="AM228" s="29"/>
      <c r="AN228" s="29"/>
      <c r="AO228" s="29"/>
      <c r="AP228" s="29"/>
      <c r="AQ228" s="29"/>
      <c r="AR228" s="29"/>
      <c r="AS228" s="29"/>
      <c r="AT228" s="29"/>
      <c r="AU228" s="29"/>
      <c r="AV228" s="29"/>
      <c r="AW228" s="29"/>
      <c r="AX228" s="29"/>
      <c r="AY228" s="29"/>
      <c r="AZ228" s="29"/>
      <c r="BA228" s="29"/>
      <c r="BB228" s="29"/>
      <c r="BC228" s="29"/>
      <c r="BD228" s="29"/>
      <c r="BE228" s="29"/>
      <c r="BF228" s="29"/>
      <c r="BG228" s="29"/>
      <c r="BH228" s="29"/>
      <c r="BI228" s="29"/>
      <c r="BJ228" s="29"/>
      <c r="BK228" s="29"/>
    </row>
    <row r="229" spans="1:63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  <c r="AJ229" s="29"/>
      <c r="AK229" s="29"/>
      <c r="AL229" s="29"/>
      <c r="AM229" s="29"/>
      <c r="AN229" s="29"/>
      <c r="AO229" s="29"/>
      <c r="AP229" s="29"/>
      <c r="AQ229" s="29"/>
      <c r="AR229" s="29"/>
      <c r="AS229" s="29"/>
      <c r="AT229" s="29"/>
      <c r="AU229" s="29"/>
      <c r="AV229" s="29"/>
      <c r="AW229" s="29"/>
      <c r="AX229" s="29"/>
      <c r="AY229" s="29"/>
      <c r="AZ229" s="29"/>
      <c r="BA229" s="29"/>
      <c r="BB229" s="29"/>
      <c r="BC229" s="29"/>
      <c r="BD229" s="29"/>
      <c r="BE229" s="29"/>
      <c r="BF229" s="29"/>
      <c r="BG229" s="29"/>
      <c r="BH229" s="29"/>
      <c r="BI229" s="29"/>
      <c r="BJ229" s="29"/>
      <c r="BK229" s="29"/>
    </row>
    <row r="230" spans="1:63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  <c r="AJ230" s="29"/>
      <c r="AK230" s="29"/>
      <c r="AL230" s="29"/>
      <c r="AM230" s="29"/>
      <c r="AN230" s="29"/>
      <c r="AO230" s="29"/>
      <c r="AP230" s="29"/>
      <c r="AQ230" s="29"/>
      <c r="AR230" s="29"/>
      <c r="AS230" s="29"/>
      <c r="AT230" s="29"/>
      <c r="AU230" s="29"/>
      <c r="AV230" s="29"/>
      <c r="AW230" s="29"/>
      <c r="AX230" s="29"/>
      <c r="AY230" s="29"/>
      <c r="AZ230" s="29"/>
      <c r="BA230" s="29"/>
      <c r="BB230" s="29"/>
      <c r="BC230" s="29"/>
      <c r="BD230" s="29"/>
      <c r="BE230" s="29"/>
      <c r="BF230" s="29"/>
      <c r="BG230" s="29"/>
      <c r="BH230" s="29"/>
      <c r="BI230" s="29"/>
      <c r="BJ230" s="29"/>
      <c r="BK230" s="29"/>
    </row>
    <row r="231" spans="1:63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  <c r="AK231" s="29"/>
      <c r="AL231" s="29"/>
      <c r="AM231" s="29"/>
      <c r="AN231" s="29"/>
      <c r="AO231" s="29"/>
      <c r="AP231" s="29"/>
      <c r="AQ231" s="29"/>
      <c r="AR231" s="29"/>
      <c r="AS231" s="29"/>
      <c r="AT231" s="29"/>
      <c r="AU231" s="29"/>
      <c r="AV231" s="29"/>
      <c r="AW231" s="29"/>
      <c r="AX231" s="29"/>
      <c r="AY231" s="29"/>
      <c r="AZ231" s="29"/>
      <c r="BA231" s="29"/>
      <c r="BB231" s="29"/>
      <c r="BC231" s="29"/>
      <c r="BD231" s="29"/>
      <c r="BE231" s="29"/>
      <c r="BF231" s="29"/>
      <c r="BG231" s="29"/>
      <c r="BH231" s="29"/>
      <c r="BI231" s="29"/>
      <c r="BJ231" s="29"/>
      <c r="BK231" s="29"/>
    </row>
    <row r="232" spans="1:63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  <c r="AK232" s="29"/>
      <c r="AL232" s="29"/>
      <c r="AM232" s="29"/>
      <c r="AN232" s="29"/>
      <c r="AO232" s="29"/>
      <c r="AP232" s="29"/>
      <c r="AQ232" s="29"/>
      <c r="AR232" s="29"/>
      <c r="AS232" s="29"/>
      <c r="AT232" s="29"/>
      <c r="AU232" s="29"/>
      <c r="AV232" s="29"/>
      <c r="AW232" s="29"/>
      <c r="AX232" s="29"/>
      <c r="AY232" s="29"/>
      <c r="AZ232" s="29"/>
      <c r="BA232" s="29"/>
      <c r="BB232" s="29"/>
      <c r="BC232" s="29"/>
      <c r="BD232" s="29"/>
      <c r="BE232" s="29"/>
      <c r="BF232" s="29"/>
      <c r="BG232" s="29"/>
      <c r="BH232" s="29"/>
      <c r="BI232" s="29"/>
      <c r="BJ232" s="29"/>
      <c r="BK232" s="29"/>
    </row>
    <row r="233" spans="1:63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  <c r="AJ233" s="29"/>
      <c r="AK233" s="29"/>
      <c r="AL233" s="29"/>
      <c r="AM233" s="29"/>
      <c r="AN233" s="29"/>
      <c r="AO233" s="29"/>
      <c r="AP233" s="29"/>
      <c r="AQ233" s="29"/>
      <c r="AR233" s="29"/>
      <c r="AS233" s="29"/>
      <c r="AT233" s="29"/>
      <c r="AU233" s="29"/>
      <c r="AV233" s="29"/>
      <c r="AW233" s="29"/>
      <c r="AX233" s="29"/>
      <c r="AY233" s="29"/>
      <c r="AZ233" s="29"/>
      <c r="BA233" s="29"/>
      <c r="BB233" s="29"/>
      <c r="BC233" s="29"/>
      <c r="BD233" s="29"/>
      <c r="BE233" s="29"/>
      <c r="BF233" s="29"/>
      <c r="BG233" s="29"/>
      <c r="BH233" s="29"/>
      <c r="BI233" s="29"/>
      <c r="BJ233" s="29"/>
      <c r="BK233" s="29"/>
    </row>
    <row r="234" spans="1:63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  <c r="AK234" s="29"/>
      <c r="AL234" s="29"/>
      <c r="AM234" s="29"/>
      <c r="AN234" s="29"/>
      <c r="AO234" s="29"/>
      <c r="AP234" s="29"/>
      <c r="AQ234" s="29"/>
      <c r="AR234" s="29"/>
      <c r="AS234" s="29"/>
      <c r="AT234" s="29"/>
      <c r="AU234" s="29"/>
      <c r="AV234" s="29"/>
      <c r="AW234" s="29"/>
      <c r="AX234" s="29"/>
      <c r="AY234" s="29"/>
      <c r="AZ234" s="29"/>
      <c r="BA234" s="29"/>
      <c r="BB234" s="29"/>
      <c r="BC234" s="29"/>
      <c r="BD234" s="29"/>
      <c r="BE234" s="29"/>
      <c r="BF234" s="29"/>
      <c r="BG234" s="29"/>
      <c r="BH234" s="29"/>
      <c r="BI234" s="29"/>
      <c r="BJ234" s="29"/>
      <c r="BK234" s="29"/>
    </row>
    <row r="235" spans="1:63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  <c r="AJ235" s="29"/>
      <c r="AK235" s="29"/>
      <c r="AL235" s="29"/>
      <c r="AM235" s="29"/>
      <c r="AN235" s="29"/>
      <c r="AO235" s="29"/>
      <c r="AP235" s="29"/>
      <c r="AQ235" s="29"/>
      <c r="AR235" s="29"/>
      <c r="AS235" s="29"/>
      <c r="AT235" s="29"/>
      <c r="AU235" s="29"/>
      <c r="AV235" s="29"/>
      <c r="AW235" s="29"/>
      <c r="AX235" s="29"/>
      <c r="AY235" s="29"/>
      <c r="AZ235" s="29"/>
      <c r="BA235" s="29"/>
      <c r="BB235" s="29"/>
      <c r="BC235" s="29"/>
      <c r="BD235" s="29"/>
      <c r="BE235" s="29"/>
      <c r="BF235" s="29"/>
      <c r="BG235" s="29"/>
      <c r="BH235" s="29"/>
      <c r="BI235" s="29"/>
      <c r="BJ235" s="29"/>
      <c r="BK235" s="29"/>
    </row>
    <row r="236" spans="1:63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  <c r="AJ236" s="29"/>
      <c r="AK236" s="29"/>
      <c r="AL236" s="29"/>
      <c r="AM236" s="29"/>
      <c r="AN236" s="29"/>
      <c r="AO236" s="29"/>
      <c r="AP236" s="29"/>
      <c r="AQ236" s="29"/>
      <c r="AR236" s="29"/>
      <c r="AS236" s="29"/>
      <c r="AT236" s="29"/>
      <c r="AU236" s="29"/>
      <c r="AV236" s="29"/>
      <c r="AW236" s="29"/>
      <c r="AX236" s="29"/>
      <c r="AY236" s="29"/>
      <c r="AZ236" s="29"/>
      <c r="BA236" s="29"/>
      <c r="BB236" s="29"/>
      <c r="BC236" s="29"/>
      <c r="BD236" s="29"/>
      <c r="BE236" s="29"/>
      <c r="BF236" s="29"/>
      <c r="BG236" s="29"/>
      <c r="BH236" s="29"/>
      <c r="BI236" s="29"/>
      <c r="BJ236" s="29"/>
      <c r="BK236" s="29"/>
    </row>
    <row r="237" spans="1:63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29"/>
      <c r="AL237" s="29"/>
      <c r="AM237" s="29"/>
      <c r="AN237" s="29"/>
      <c r="AO237" s="29"/>
      <c r="AP237" s="29"/>
      <c r="AQ237" s="29"/>
      <c r="AR237" s="29"/>
      <c r="AS237" s="29"/>
      <c r="AT237" s="29"/>
      <c r="AU237" s="29"/>
      <c r="AV237" s="29"/>
      <c r="AW237" s="29"/>
      <c r="AX237" s="29"/>
      <c r="AY237" s="29"/>
      <c r="AZ237" s="29"/>
      <c r="BA237" s="29"/>
      <c r="BB237" s="29"/>
      <c r="BC237" s="29"/>
      <c r="BD237" s="29"/>
      <c r="BE237" s="29"/>
      <c r="BF237" s="29"/>
      <c r="BG237" s="29"/>
      <c r="BH237" s="29"/>
      <c r="BI237" s="29"/>
      <c r="BJ237" s="29"/>
      <c r="BK237" s="29"/>
    </row>
    <row r="238" spans="1:63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  <c r="AJ238" s="29"/>
      <c r="AK238" s="29"/>
      <c r="AL238" s="29"/>
      <c r="AM238" s="29"/>
      <c r="AN238" s="29"/>
      <c r="AO238" s="29"/>
      <c r="AP238" s="29"/>
      <c r="AQ238" s="29"/>
      <c r="AR238" s="29"/>
      <c r="AS238" s="29"/>
      <c r="AT238" s="29"/>
      <c r="AU238" s="29"/>
      <c r="AV238" s="29"/>
      <c r="AW238" s="29"/>
      <c r="AX238" s="29"/>
      <c r="AY238" s="29"/>
      <c r="AZ238" s="29"/>
      <c r="BA238" s="29"/>
      <c r="BB238" s="29"/>
      <c r="BC238" s="29"/>
      <c r="BD238" s="29"/>
      <c r="BE238" s="29"/>
      <c r="BF238" s="29"/>
      <c r="BG238" s="29"/>
      <c r="BH238" s="29"/>
      <c r="BI238" s="29"/>
      <c r="BJ238" s="29"/>
      <c r="BK238" s="29"/>
    </row>
    <row r="239" spans="1:63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  <c r="AJ239" s="29"/>
      <c r="AK239" s="29"/>
      <c r="AL239" s="29"/>
      <c r="AM239" s="29"/>
      <c r="AN239" s="29"/>
      <c r="AO239" s="29"/>
      <c r="AP239" s="29"/>
      <c r="AQ239" s="29"/>
      <c r="AR239" s="29"/>
      <c r="AS239" s="29"/>
      <c r="AT239" s="29"/>
      <c r="AU239" s="29"/>
      <c r="AV239" s="29"/>
      <c r="AW239" s="29"/>
      <c r="AX239" s="29"/>
      <c r="AY239" s="29"/>
      <c r="AZ239" s="29"/>
      <c r="BA239" s="29"/>
      <c r="BB239" s="29"/>
      <c r="BC239" s="29"/>
      <c r="BD239" s="29"/>
      <c r="BE239" s="29"/>
      <c r="BF239" s="29"/>
      <c r="BG239" s="29"/>
      <c r="BH239" s="29"/>
      <c r="BI239" s="29"/>
      <c r="BJ239" s="29"/>
      <c r="BK239" s="29"/>
    </row>
    <row r="240" spans="1:63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  <c r="AJ240" s="29"/>
      <c r="AK240" s="29"/>
      <c r="AL240" s="29"/>
      <c r="AM240" s="29"/>
      <c r="AN240" s="29"/>
      <c r="AO240" s="29"/>
      <c r="AP240" s="29"/>
      <c r="AQ240" s="29"/>
      <c r="AR240" s="29"/>
      <c r="AS240" s="29"/>
      <c r="AT240" s="29"/>
      <c r="AU240" s="29"/>
      <c r="AV240" s="29"/>
      <c r="AW240" s="29"/>
      <c r="AX240" s="29"/>
      <c r="AY240" s="29"/>
      <c r="AZ240" s="29"/>
      <c r="BA240" s="29"/>
      <c r="BB240" s="29"/>
      <c r="BC240" s="29"/>
      <c r="BD240" s="29"/>
      <c r="BE240" s="29"/>
      <c r="BF240" s="29"/>
      <c r="BG240" s="29"/>
      <c r="BH240" s="29"/>
      <c r="BI240" s="29"/>
      <c r="BJ240" s="29"/>
      <c r="BK240" s="29"/>
    </row>
    <row r="241" spans="1:63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  <c r="AM241" s="29"/>
      <c r="AN241" s="29"/>
      <c r="AO241" s="29"/>
      <c r="AP241" s="29"/>
      <c r="AQ241" s="29"/>
      <c r="AR241" s="29"/>
      <c r="AS241" s="29"/>
      <c r="AT241" s="29"/>
      <c r="AU241" s="29"/>
      <c r="AV241" s="29"/>
      <c r="AW241" s="29"/>
      <c r="AX241" s="29"/>
      <c r="AY241" s="29"/>
      <c r="AZ241" s="29"/>
      <c r="BA241" s="29"/>
      <c r="BB241" s="29"/>
      <c r="BC241" s="29"/>
      <c r="BD241" s="29"/>
      <c r="BE241" s="29"/>
      <c r="BF241" s="29"/>
      <c r="BG241" s="29"/>
      <c r="BH241" s="29"/>
      <c r="BI241" s="29"/>
      <c r="BJ241" s="29"/>
      <c r="BK241" s="29"/>
    </row>
    <row r="242" spans="1:63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  <c r="AJ242" s="29"/>
      <c r="AK242" s="29"/>
      <c r="AL242" s="29"/>
      <c r="AM242" s="29"/>
      <c r="AN242" s="29"/>
      <c r="AO242" s="29"/>
      <c r="AP242" s="29"/>
      <c r="AQ242" s="29"/>
      <c r="AR242" s="29"/>
      <c r="AS242" s="29"/>
      <c r="AT242" s="29"/>
      <c r="AU242" s="29"/>
      <c r="AV242" s="29"/>
      <c r="AW242" s="29"/>
      <c r="AX242" s="29"/>
      <c r="AY242" s="29"/>
      <c r="AZ242" s="29"/>
      <c r="BA242" s="29"/>
      <c r="BB242" s="29"/>
      <c r="BC242" s="29"/>
      <c r="BD242" s="29"/>
      <c r="BE242" s="29"/>
      <c r="BF242" s="29"/>
      <c r="BG242" s="29"/>
      <c r="BH242" s="29"/>
      <c r="BI242" s="29"/>
      <c r="BJ242" s="29"/>
      <c r="BK242" s="29"/>
    </row>
    <row r="243" spans="1:63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  <c r="AJ243" s="29"/>
      <c r="AK243" s="29"/>
      <c r="AL243" s="29"/>
      <c r="AM243" s="29"/>
      <c r="AN243" s="29"/>
      <c r="AO243" s="29"/>
      <c r="AP243" s="29"/>
      <c r="AQ243" s="29"/>
      <c r="AR243" s="29"/>
      <c r="AS243" s="29"/>
      <c r="AT243" s="29"/>
      <c r="AU243" s="29"/>
      <c r="AV243" s="29"/>
      <c r="AW243" s="29"/>
      <c r="AX243" s="29"/>
      <c r="AY243" s="29"/>
      <c r="AZ243" s="29"/>
      <c r="BA243" s="29"/>
      <c r="BB243" s="29"/>
      <c r="BC243" s="29"/>
      <c r="BD243" s="29"/>
      <c r="BE243" s="29"/>
      <c r="BF243" s="29"/>
      <c r="BG243" s="29"/>
      <c r="BH243" s="29"/>
      <c r="BI243" s="29"/>
      <c r="BJ243" s="29"/>
      <c r="BK243" s="29"/>
    </row>
    <row r="244" spans="1:63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  <c r="AJ244" s="29"/>
      <c r="AK244" s="29"/>
      <c r="AL244" s="29"/>
      <c r="AM244" s="29"/>
      <c r="AN244" s="29"/>
      <c r="AO244" s="29"/>
      <c r="AP244" s="29"/>
      <c r="AQ244" s="29"/>
      <c r="AR244" s="29"/>
      <c r="AS244" s="29"/>
      <c r="AT244" s="29"/>
      <c r="AU244" s="29"/>
      <c r="AV244" s="29"/>
      <c r="AW244" s="29"/>
      <c r="AX244" s="29"/>
      <c r="AY244" s="29"/>
      <c r="AZ244" s="29"/>
      <c r="BA244" s="29"/>
      <c r="BB244" s="29"/>
      <c r="BC244" s="29"/>
      <c r="BD244" s="29"/>
      <c r="BE244" s="29"/>
      <c r="BF244" s="29"/>
      <c r="BG244" s="29"/>
      <c r="BH244" s="29"/>
      <c r="BI244" s="29"/>
      <c r="BJ244" s="29"/>
      <c r="BK244" s="29"/>
    </row>
    <row r="245" spans="1:63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  <c r="AJ245" s="29"/>
      <c r="AK245" s="29"/>
      <c r="AL245" s="29"/>
      <c r="AM245" s="29"/>
      <c r="AN245" s="29"/>
      <c r="AO245" s="29"/>
      <c r="AP245" s="29"/>
      <c r="AQ245" s="29"/>
      <c r="AR245" s="29"/>
      <c r="AS245" s="29"/>
      <c r="AT245" s="29"/>
      <c r="AU245" s="29"/>
      <c r="AV245" s="29"/>
      <c r="AW245" s="29"/>
      <c r="AX245" s="29"/>
      <c r="AY245" s="29"/>
      <c r="AZ245" s="29"/>
      <c r="BA245" s="29"/>
      <c r="BB245" s="29"/>
      <c r="BC245" s="29"/>
      <c r="BD245" s="29"/>
      <c r="BE245" s="29"/>
      <c r="BF245" s="29"/>
      <c r="BG245" s="29"/>
      <c r="BH245" s="29"/>
      <c r="BI245" s="29"/>
      <c r="BJ245" s="29"/>
      <c r="BK245" s="29"/>
    </row>
    <row r="246" spans="1:63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  <c r="AJ246" s="29"/>
      <c r="AK246" s="29"/>
      <c r="AL246" s="29"/>
      <c r="AM246" s="29"/>
      <c r="AN246" s="29"/>
      <c r="AO246" s="29"/>
      <c r="AP246" s="29"/>
      <c r="AQ246" s="29"/>
      <c r="AR246" s="29"/>
      <c r="AS246" s="29"/>
      <c r="AT246" s="29"/>
      <c r="AU246" s="29"/>
      <c r="AV246" s="29"/>
      <c r="AW246" s="29"/>
      <c r="AX246" s="29"/>
      <c r="AY246" s="29"/>
      <c r="AZ246" s="29"/>
      <c r="BA246" s="29"/>
      <c r="BB246" s="29"/>
      <c r="BC246" s="29"/>
      <c r="BD246" s="29"/>
      <c r="BE246" s="29"/>
      <c r="BF246" s="29"/>
      <c r="BG246" s="29"/>
      <c r="BH246" s="29"/>
      <c r="BI246" s="29"/>
      <c r="BJ246" s="29"/>
      <c r="BK246" s="29"/>
    </row>
    <row r="247" spans="1:63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  <c r="AJ247" s="29"/>
      <c r="AK247" s="29"/>
      <c r="AL247" s="29"/>
      <c r="AM247" s="29"/>
      <c r="AN247" s="29"/>
      <c r="AO247" s="29"/>
      <c r="AP247" s="29"/>
      <c r="AQ247" s="29"/>
      <c r="AR247" s="29"/>
      <c r="AS247" s="29"/>
      <c r="AT247" s="29"/>
      <c r="AU247" s="29"/>
      <c r="AV247" s="29"/>
      <c r="AW247" s="29"/>
      <c r="AX247" s="29"/>
      <c r="AY247" s="29"/>
      <c r="AZ247" s="29"/>
      <c r="BA247" s="29"/>
      <c r="BB247" s="29"/>
      <c r="BC247" s="29"/>
      <c r="BD247" s="29"/>
      <c r="BE247" s="29"/>
      <c r="BF247" s="29"/>
      <c r="BG247" s="29"/>
      <c r="BH247" s="29"/>
      <c r="BI247" s="29"/>
      <c r="BJ247" s="29"/>
      <c r="BK247" s="29"/>
    </row>
    <row r="248" spans="1:63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  <c r="AJ248" s="29"/>
      <c r="AK248" s="29"/>
      <c r="AL248" s="29"/>
      <c r="AM248" s="29"/>
      <c r="AN248" s="29"/>
      <c r="AO248" s="29"/>
      <c r="AP248" s="29"/>
      <c r="AQ248" s="29"/>
      <c r="AR248" s="29"/>
      <c r="AS248" s="29"/>
      <c r="AT248" s="29"/>
      <c r="AU248" s="29"/>
      <c r="AV248" s="29"/>
      <c r="AW248" s="29"/>
      <c r="AX248" s="29"/>
      <c r="AY248" s="29"/>
      <c r="AZ248" s="29"/>
      <c r="BA248" s="29"/>
      <c r="BB248" s="29"/>
      <c r="BC248" s="29"/>
      <c r="BD248" s="29"/>
      <c r="BE248" s="29"/>
      <c r="BF248" s="29"/>
      <c r="BG248" s="29"/>
      <c r="BH248" s="29"/>
      <c r="BI248" s="29"/>
      <c r="BJ248" s="29"/>
      <c r="BK248" s="29"/>
    </row>
    <row r="249" spans="1:63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  <c r="AJ249" s="29"/>
      <c r="AK249" s="29"/>
      <c r="AL249" s="29"/>
      <c r="AM249" s="29"/>
      <c r="AN249" s="29"/>
      <c r="AO249" s="29"/>
      <c r="AP249" s="29"/>
      <c r="AQ249" s="29"/>
      <c r="AR249" s="29"/>
      <c r="AS249" s="29"/>
      <c r="AT249" s="29"/>
      <c r="AU249" s="29"/>
      <c r="AV249" s="29"/>
      <c r="AW249" s="29"/>
      <c r="AX249" s="29"/>
      <c r="AY249" s="29"/>
      <c r="AZ249" s="29"/>
      <c r="BA249" s="29"/>
      <c r="BB249" s="29"/>
      <c r="BC249" s="29"/>
      <c r="BD249" s="29"/>
      <c r="BE249" s="29"/>
      <c r="BF249" s="29"/>
      <c r="BG249" s="29"/>
      <c r="BH249" s="29"/>
      <c r="BI249" s="29"/>
      <c r="BJ249" s="29"/>
      <c r="BK249" s="29"/>
    </row>
    <row r="250" spans="1:63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  <c r="AJ250" s="29"/>
      <c r="AK250" s="29"/>
      <c r="AL250" s="29"/>
      <c r="AM250" s="29"/>
      <c r="AN250" s="29"/>
      <c r="AO250" s="29"/>
      <c r="AP250" s="29"/>
      <c r="AQ250" s="29"/>
      <c r="AR250" s="29"/>
      <c r="AS250" s="29"/>
      <c r="AT250" s="29"/>
      <c r="AU250" s="29"/>
      <c r="AV250" s="29"/>
      <c r="AW250" s="29"/>
      <c r="AX250" s="29"/>
      <c r="AY250" s="29"/>
      <c r="AZ250" s="29"/>
      <c r="BA250" s="29"/>
      <c r="BB250" s="29"/>
      <c r="BC250" s="29"/>
      <c r="BD250" s="29"/>
      <c r="BE250" s="29"/>
      <c r="BF250" s="29"/>
      <c r="BG250" s="29"/>
      <c r="BH250" s="29"/>
      <c r="BI250" s="29"/>
      <c r="BJ250" s="29"/>
      <c r="BK250" s="29"/>
    </row>
    <row r="251" spans="1:63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  <c r="AJ251" s="29"/>
      <c r="AK251" s="29"/>
      <c r="AL251" s="29"/>
      <c r="AM251" s="29"/>
      <c r="AN251" s="29"/>
      <c r="AO251" s="29"/>
      <c r="AP251" s="29"/>
      <c r="AQ251" s="29"/>
      <c r="AR251" s="29"/>
      <c r="AS251" s="29"/>
      <c r="AT251" s="29"/>
      <c r="AU251" s="29"/>
      <c r="AV251" s="29"/>
      <c r="AW251" s="29"/>
      <c r="AX251" s="29"/>
      <c r="AY251" s="29"/>
      <c r="AZ251" s="29"/>
      <c r="BA251" s="29"/>
      <c r="BB251" s="29"/>
      <c r="BC251" s="29"/>
      <c r="BD251" s="29"/>
      <c r="BE251" s="29"/>
      <c r="BF251" s="29"/>
      <c r="BG251" s="29"/>
      <c r="BH251" s="29"/>
      <c r="BI251" s="29"/>
      <c r="BJ251" s="29"/>
      <c r="BK251" s="29"/>
    </row>
    <row r="252" spans="1:63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  <c r="AJ252" s="29"/>
      <c r="AK252" s="29"/>
      <c r="AL252" s="29"/>
      <c r="AM252" s="29"/>
      <c r="AN252" s="29"/>
      <c r="AO252" s="29"/>
      <c r="AP252" s="29"/>
      <c r="AQ252" s="29"/>
      <c r="AR252" s="29"/>
      <c r="AS252" s="29"/>
      <c r="AT252" s="29"/>
      <c r="AU252" s="29"/>
      <c r="AV252" s="29"/>
      <c r="AW252" s="29"/>
      <c r="AX252" s="29"/>
      <c r="AY252" s="29"/>
      <c r="AZ252" s="29"/>
      <c r="BA252" s="29"/>
      <c r="BB252" s="29"/>
      <c r="BC252" s="29"/>
      <c r="BD252" s="29"/>
      <c r="BE252" s="29"/>
      <c r="BF252" s="29"/>
      <c r="BG252" s="29"/>
      <c r="BH252" s="29"/>
      <c r="BI252" s="29"/>
      <c r="BJ252" s="29"/>
      <c r="BK252" s="29"/>
    </row>
    <row r="253" spans="1:63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  <c r="AK253" s="29"/>
      <c r="AL253" s="29"/>
      <c r="AM253" s="29"/>
      <c r="AN253" s="29"/>
      <c r="AO253" s="29"/>
      <c r="AP253" s="29"/>
      <c r="AQ253" s="29"/>
      <c r="AR253" s="29"/>
      <c r="AS253" s="29"/>
      <c r="AT253" s="29"/>
      <c r="AU253" s="29"/>
      <c r="AV253" s="29"/>
      <c r="AW253" s="29"/>
      <c r="AX253" s="29"/>
      <c r="AY253" s="29"/>
      <c r="AZ253" s="29"/>
      <c r="BA253" s="29"/>
      <c r="BB253" s="29"/>
      <c r="BC253" s="29"/>
      <c r="BD253" s="29"/>
      <c r="BE253" s="29"/>
      <c r="BF253" s="29"/>
      <c r="BG253" s="29"/>
      <c r="BH253" s="29"/>
      <c r="BI253" s="29"/>
      <c r="BJ253" s="29"/>
      <c r="BK253" s="29"/>
    </row>
    <row r="254" spans="1:63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  <c r="AJ254" s="29"/>
      <c r="AK254" s="29"/>
      <c r="AL254" s="29"/>
      <c r="AM254" s="29"/>
      <c r="AN254" s="29"/>
      <c r="AO254" s="29"/>
      <c r="AP254" s="29"/>
      <c r="AQ254" s="29"/>
      <c r="AR254" s="29"/>
      <c r="AS254" s="29"/>
      <c r="AT254" s="29"/>
      <c r="AU254" s="29"/>
      <c r="AV254" s="29"/>
      <c r="AW254" s="29"/>
      <c r="AX254" s="29"/>
      <c r="AY254" s="29"/>
      <c r="AZ254" s="29"/>
      <c r="BA254" s="29"/>
      <c r="BB254" s="29"/>
      <c r="BC254" s="29"/>
      <c r="BD254" s="29"/>
      <c r="BE254" s="29"/>
      <c r="BF254" s="29"/>
      <c r="BG254" s="29"/>
      <c r="BH254" s="29"/>
      <c r="BI254" s="29"/>
      <c r="BJ254" s="29"/>
      <c r="BK254" s="29"/>
    </row>
    <row r="255" spans="1:63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  <c r="AJ255" s="29"/>
      <c r="AK255" s="29"/>
      <c r="AL255" s="29"/>
      <c r="AM255" s="29"/>
      <c r="AN255" s="29"/>
      <c r="AO255" s="29"/>
      <c r="AP255" s="29"/>
      <c r="AQ255" s="29"/>
      <c r="AR255" s="29"/>
      <c r="AS255" s="29"/>
      <c r="AT255" s="29"/>
      <c r="AU255" s="29"/>
      <c r="AV255" s="29"/>
      <c r="AW255" s="29"/>
      <c r="AX255" s="29"/>
      <c r="AY255" s="29"/>
      <c r="AZ255" s="29"/>
      <c r="BA255" s="29"/>
      <c r="BB255" s="29"/>
      <c r="BC255" s="29"/>
      <c r="BD255" s="29"/>
      <c r="BE255" s="29"/>
      <c r="BF255" s="29"/>
      <c r="BG255" s="29"/>
      <c r="BH255" s="29"/>
      <c r="BI255" s="29"/>
      <c r="BJ255" s="29"/>
      <c r="BK255" s="29"/>
    </row>
    <row r="256" spans="1:63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  <c r="AJ256" s="29"/>
      <c r="AK256" s="29"/>
      <c r="AL256" s="29"/>
      <c r="AM256" s="29"/>
      <c r="AN256" s="29"/>
      <c r="AO256" s="29"/>
      <c r="AP256" s="29"/>
      <c r="AQ256" s="29"/>
      <c r="AR256" s="29"/>
      <c r="AS256" s="29"/>
      <c r="AT256" s="29"/>
      <c r="AU256" s="29"/>
      <c r="AV256" s="29"/>
      <c r="AW256" s="29"/>
      <c r="AX256" s="29"/>
      <c r="AY256" s="29"/>
      <c r="AZ256" s="29"/>
      <c r="BA256" s="29"/>
      <c r="BB256" s="29"/>
      <c r="BC256" s="29"/>
      <c r="BD256" s="29"/>
      <c r="BE256" s="29"/>
      <c r="BF256" s="29"/>
      <c r="BG256" s="29"/>
      <c r="BH256" s="29"/>
      <c r="BI256" s="29"/>
      <c r="BJ256" s="29"/>
      <c r="BK256" s="29"/>
    </row>
    <row r="257" spans="1:63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29"/>
      <c r="AH257" s="29"/>
      <c r="AI257" s="29"/>
      <c r="AJ257" s="29"/>
      <c r="AK257" s="29"/>
      <c r="AL257" s="29"/>
      <c r="AM257" s="29"/>
      <c r="AN257" s="29"/>
      <c r="AO257" s="29"/>
      <c r="AP257" s="29"/>
      <c r="AQ257" s="29"/>
      <c r="AR257" s="29"/>
      <c r="AS257" s="29"/>
      <c r="AT257" s="29"/>
      <c r="AU257" s="29"/>
      <c r="AV257" s="29"/>
      <c r="AW257" s="29"/>
      <c r="AX257" s="29"/>
      <c r="AY257" s="29"/>
      <c r="AZ257" s="29"/>
      <c r="BA257" s="29"/>
      <c r="BB257" s="29"/>
      <c r="BC257" s="29"/>
      <c r="BD257" s="29"/>
      <c r="BE257" s="29"/>
      <c r="BF257" s="29"/>
      <c r="BG257" s="29"/>
      <c r="BH257" s="29"/>
      <c r="BI257" s="29"/>
      <c r="BJ257" s="29"/>
      <c r="BK257" s="29"/>
    </row>
    <row r="258" spans="1:63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29"/>
      <c r="AH258" s="29"/>
      <c r="AI258" s="29"/>
      <c r="AJ258" s="29"/>
      <c r="AK258" s="29"/>
      <c r="AL258" s="29"/>
      <c r="AM258" s="29"/>
      <c r="AN258" s="29"/>
      <c r="AO258" s="29"/>
      <c r="AP258" s="29"/>
      <c r="AQ258" s="29"/>
      <c r="AR258" s="29"/>
      <c r="AS258" s="29"/>
      <c r="AT258" s="29"/>
      <c r="AU258" s="29"/>
      <c r="AV258" s="29"/>
      <c r="AW258" s="29"/>
      <c r="AX258" s="29"/>
      <c r="AY258" s="29"/>
      <c r="AZ258" s="29"/>
      <c r="BA258" s="29"/>
      <c r="BB258" s="29"/>
      <c r="BC258" s="29"/>
      <c r="BD258" s="29"/>
      <c r="BE258" s="29"/>
      <c r="BF258" s="29"/>
      <c r="BG258" s="29"/>
      <c r="BH258" s="29"/>
      <c r="BI258" s="29"/>
      <c r="BJ258" s="29"/>
      <c r="BK258" s="29"/>
    </row>
    <row r="259" spans="1:63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  <c r="AJ259" s="29"/>
      <c r="AK259" s="29"/>
      <c r="AL259" s="29"/>
      <c r="AM259" s="29"/>
      <c r="AN259" s="29"/>
      <c r="AO259" s="29"/>
      <c r="AP259" s="29"/>
      <c r="AQ259" s="29"/>
      <c r="AR259" s="29"/>
      <c r="AS259" s="29"/>
      <c r="AT259" s="29"/>
      <c r="AU259" s="29"/>
      <c r="AV259" s="29"/>
      <c r="AW259" s="29"/>
      <c r="AX259" s="29"/>
      <c r="AY259" s="29"/>
      <c r="AZ259" s="29"/>
      <c r="BA259" s="29"/>
      <c r="BB259" s="29"/>
      <c r="BC259" s="29"/>
      <c r="BD259" s="29"/>
      <c r="BE259" s="29"/>
      <c r="BF259" s="29"/>
      <c r="BG259" s="29"/>
      <c r="BH259" s="29"/>
      <c r="BI259" s="29"/>
      <c r="BJ259" s="29"/>
      <c r="BK259" s="29"/>
    </row>
    <row r="260" spans="1:63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  <c r="AI260" s="29"/>
      <c r="AJ260" s="29"/>
      <c r="AK260" s="29"/>
      <c r="AL260" s="29"/>
      <c r="AM260" s="29"/>
      <c r="AN260" s="29"/>
      <c r="AO260" s="29"/>
      <c r="AP260" s="29"/>
      <c r="AQ260" s="29"/>
      <c r="AR260" s="29"/>
      <c r="AS260" s="29"/>
      <c r="AT260" s="29"/>
      <c r="AU260" s="29"/>
      <c r="AV260" s="29"/>
      <c r="AW260" s="29"/>
      <c r="AX260" s="29"/>
      <c r="AY260" s="29"/>
      <c r="AZ260" s="29"/>
      <c r="BA260" s="29"/>
      <c r="BB260" s="29"/>
      <c r="BC260" s="29"/>
      <c r="BD260" s="29"/>
      <c r="BE260" s="29"/>
      <c r="BF260" s="29"/>
      <c r="BG260" s="29"/>
      <c r="BH260" s="29"/>
      <c r="BI260" s="29"/>
      <c r="BJ260" s="29"/>
      <c r="BK260" s="29"/>
    </row>
    <row r="261" spans="1:63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  <c r="AJ261" s="29"/>
      <c r="AK261" s="29"/>
      <c r="AL261" s="29"/>
      <c r="AM261" s="29"/>
      <c r="AN261" s="29"/>
      <c r="AO261" s="29"/>
      <c r="AP261" s="29"/>
      <c r="AQ261" s="29"/>
      <c r="AR261" s="29"/>
      <c r="AS261" s="29"/>
      <c r="AT261" s="29"/>
      <c r="AU261" s="29"/>
      <c r="AV261" s="29"/>
      <c r="AW261" s="29"/>
      <c r="AX261" s="29"/>
      <c r="AY261" s="29"/>
      <c r="AZ261" s="29"/>
      <c r="BA261" s="29"/>
      <c r="BB261" s="29"/>
      <c r="BC261" s="29"/>
      <c r="BD261" s="29"/>
      <c r="BE261" s="29"/>
      <c r="BF261" s="29"/>
      <c r="BG261" s="29"/>
      <c r="BH261" s="29"/>
      <c r="BI261" s="29"/>
      <c r="BJ261" s="29"/>
      <c r="BK261" s="29"/>
    </row>
    <row r="262" spans="1:63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  <c r="AJ262" s="29"/>
      <c r="AK262" s="29"/>
      <c r="AL262" s="29"/>
      <c r="AM262" s="29"/>
      <c r="AN262" s="29"/>
      <c r="AO262" s="29"/>
      <c r="AP262" s="29"/>
      <c r="AQ262" s="29"/>
      <c r="AR262" s="29"/>
      <c r="AS262" s="29"/>
      <c r="AT262" s="29"/>
      <c r="AU262" s="29"/>
      <c r="AV262" s="29"/>
      <c r="AW262" s="29"/>
      <c r="AX262" s="29"/>
      <c r="AY262" s="29"/>
      <c r="AZ262" s="29"/>
      <c r="BA262" s="29"/>
      <c r="BB262" s="29"/>
      <c r="BC262" s="29"/>
      <c r="BD262" s="29"/>
      <c r="BE262" s="29"/>
      <c r="BF262" s="29"/>
      <c r="BG262" s="29"/>
      <c r="BH262" s="29"/>
      <c r="BI262" s="29"/>
      <c r="BJ262" s="29"/>
      <c r="BK262" s="29"/>
    </row>
    <row r="263" spans="1:63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  <c r="AI263" s="29"/>
      <c r="AJ263" s="29"/>
      <c r="AK263" s="29"/>
      <c r="AL263" s="29"/>
      <c r="AM263" s="29"/>
      <c r="AN263" s="29"/>
      <c r="AO263" s="29"/>
      <c r="AP263" s="29"/>
      <c r="AQ263" s="29"/>
      <c r="AR263" s="29"/>
      <c r="AS263" s="29"/>
      <c r="AT263" s="29"/>
      <c r="AU263" s="29"/>
      <c r="AV263" s="29"/>
      <c r="AW263" s="29"/>
      <c r="AX263" s="29"/>
      <c r="AY263" s="29"/>
      <c r="AZ263" s="29"/>
      <c r="BA263" s="29"/>
      <c r="BB263" s="29"/>
      <c r="BC263" s="29"/>
      <c r="BD263" s="29"/>
      <c r="BE263" s="29"/>
      <c r="BF263" s="29"/>
      <c r="BG263" s="29"/>
      <c r="BH263" s="29"/>
      <c r="BI263" s="29"/>
      <c r="BJ263" s="29"/>
      <c r="BK263" s="29"/>
    </row>
    <row r="264" spans="1:63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29"/>
      <c r="AI264" s="29"/>
      <c r="AJ264" s="29"/>
      <c r="AK264" s="29"/>
      <c r="AL264" s="29"/>
      <c r="AM264" s="29"/>
      <c r="AN264" s="29"/>
      <c r="AO264" s="29"/>
      <c r="AP264" s="29"/>
      <c r="AQ264" s="29"/>
      <c r="AR264" s="29"/>
      <c r="AS264" s="29"/>
      <c r="AT264" s="29"/>
      <c r="AU264" s="29"/>
      <c r="AV264" s="29"/>
      <c r="AW264" s="29"/>
      <c r="AX264" s="29"/>
      <c r="AY264" s="29"/>
      <c r="AZ264" s="29"/>
      <c r="BA264" s="29"/>
      <c r="BB264" s="29"/>
      <c r="BC264" s="29"/>
      <c r="BD264" s="29"/>
      <c r="BE264" s="29"/>
      <c r="BF264" s="29"/>
      <c r="BG264" s="29"/>
      <c r="BH264" s="29"/>
      <c r="BI264" s="29"/>
      <c r="BJ264" s="29"/>
      <c r="BK264" s="29"/>
    </row>
    <row r="265" spans="1:63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  <c r="AI265" s="29"/>
      <c r="AJ265" s="29"/>
      <c r="AK265" s="29"/>
      <c r="AL265" s="29"/>
      <c r="AM265" s="29"/>
      <c r="AN265" s="29"/>
      <c r="AO265" s="29"/>
      <c r="AP265" s="29"/>
      <c r="AQ265" s="29"/>
      <c r="AR265" s="29"/>
      <c r="AS265" s="29"/>
      <c r="AT265" s="29"/>
      <c r="AU265" s="29"/>
      <c r="AV265" s="29"/>
      <c r="AW265" s="29"/>
      <c r="AX265" s="29"/>
      <c r="AY265" s="29"/>
      <c r="AZ265" s="29"/>
      <c r="BA265" s="29"/>
      <c r="BB265" s="29"/>
      <c r="BC265" s="29"/>
      <c r="BD265" s="29"/>
      <c r="BE265" s="29"/>
      <c r="BF265" s="29"/>
      <c r="BG265" s="29"/>
      <c r="BH265" s="29"/>
      <c r="BI265" s="29"/>
      <c r="BJ265" s="29"/>
      <c r="BK265" s="29"/>
    </row>
    <row r="266" spans="1:63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  <c r="AI266" s="29"/>
      <c r="AJ266" s="29"/>
      <c r="AK266" s="29"/>
      <c r="AL266" s="29"/>
      <c r="AM266" s="29"/>
      <c r="AN266" s="29"/>
      <c r="AO266" s="29"/>
      <c r="AP266" s="29"/>
      <c r="AQ266" s="29"/>
      <c r="AR266" s="29"/>
      <c r="AS266" s="29"/>
      <c r="AT266" s="29"/>
      <c r="AU266" s="29"/>
      <c r="AV266" s="29"/>
      <c r="AW266" s="29"/>
      <c r="AX266" s="29"/>
      <c r="AY266" s="29"/>
      <c r="AZ266" s="29"/>
      <c r="BA266" s="29"/>
      <c r="BB266" s="29"/>
      <c r="BC266" s="29"/>
      <c r="BD266" s="29"/>
      <c r="BE266" s="29"/>
      <c r="BF266" s="29"/>
      <c r="BG266" s="29"/>
      <c r="BH266" s="29"/>
      <c r="BI266" s="29"/>
      <c r="BJ266" s="29"/>
      <c r="BK266" s="29"/>
    </row>
    <row r="267" spans="1:63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29"/>
      <c r="AH267" s="29"/>
      <c r="AI267" s="29"/>
      <c r="AJ267" s="29"/>
      <c r="AK267" s="29"/>
      <c r="AL267" s="29"/>
      <c r="AM267" s="29"/>
      <c r="AN267" s="29"/>
      <c r="AO267" s="29"/>
      <c r="AP267" s="29"/>
      <c r="AQ267" s="29"/>
      <c r="AR267" s="29"/>
      <c r="AS267" s="29"/>
      <c r="AT267" s="29"/>
      <c r="AU267" s="29"/>
      <c r="AV267" s="29"/>
      <c r="AW267" s="29"/>
      <c r="AX267" s="29"/>
      <c r="AY267" s="29"/>
      <c r="AZ267" s="29"/>
      <c r="BA267" s="29"/>
      <c r="BB267" s="29"/>
      <c r="BC267" s="29"/>
      <c r="BD267" s="29"/>
      <c r="BE267" s="29"/>
      <c r="BF267" s="29"/>
      <c r="BG267" s="29"/>
      <c r="BH267" s="29"/>
      <c r="BI267" s="29"/>
      <c r="BJ267" s="29"/>
      <c r="BK267" s="29"/>
    </row>
    <row r="268" spans="1:63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29"/>
      <c r="AH268" s="29"/>
      <c r="AI268" s="29"/>
      <c r="AJ268" s="29"/>
      <c r="AK268" s="29"/>
      <c r="AL268" s="29"/>
      <c r="AM268" s="29"/>
      <c r="AN268" s="29"/>
      <c r="AO268" s="29"/>
      <c r="AP268" s="29"/>
      <c r="AQ268" s="29"/>
      <c r="AR268" s="29"/>
      <c r="AS268" s="29"/>
      <c r="AT268" s="29"/>
      <c r="AU268" s="29"/>
      <c r="AV268" s="29"/>
      <c r="AW268" s="29"/>
      <c r="AX268" s="29"/>
      <c r="AY268" s="29"/>
      <c r="AZ268" s="29"/>
      <c r="BA268" s="29"/>
      <c r="BB268" s="29"/>
      <c r="BC268" s="29"/>
      <c r="BD268" s="29"/>
      <c r="BE268" s="29"/>
      <c r="BF268" s="29"/>
      <c r="BG268" s="29"/>
      <c r="BH268" s="29"/>
      <c r="BI268" s="29"/>
      <c r="BJ268" s="29"/>
      <c r="BK268" s="29"/>
    </row>
    <row r="269" spans="1:63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29"/>
      <c r="AH269" s="29"/>
      <c r="AI269" s="29"/>
      <c r="AJ269" s="29"/>
      <c r="AK269" s="29"/>
      <c r="AL269" s="29"/>
      <c r="AM269" s="29"/>
      <c r="AN269" s="29"/>
      <c r="AO269" s="29"/>
      <c r="AP269" s="29"/>
      <c r="AQ269" s="29"/>
      <c r="AR269" s="29"/>
      <c r="AS269" s="29"/>
      <c r="AT269" s="29"/>
      <c r="AU269" s="29"/>
      <c r="AV269" s="29"/>
      <c r="AW269" s="29"/>
      <c r="AX269" s="29"/>
      <c r="AY269" s="29"/>
      <c r="AZ269" s="29"/>
      <c r="BA269" s="29"/>
      <c r="BB269" s="29"/>
      <c r="BC269" s="29"/>
      <c r="BD269" s="29"/>
      <c r="BE269" s="29"/>
      <c r="BF269" s="29"/>
      <c r="BG269" s="29"/>
      <c r="BH269" s="29"/>
      <c r="BI269" s="29"/>
      <c r="BJ269" s="29"/>
      <c r="BK269" s="29"/>
    </row>
    <row r="270" spans="1:63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29"/>
      <c r="AH270" s="29"/>
      <c r="AI270" s="29"/>
      <c r="AJ270" s="29"/>
      <c r="AK270" s="29"/>
      <c r="AL270" s="29"/>
      <c r="AM270" s="29"/>
      <c r="AN270" s="29"/>
      <c r="AO270" s="29"/>
      <c r="AP270" s="29"/>
      <c r="AQ270" s="29"/>
      <c r="AR270" s="29"/>
      <c r="AS270" s="29"/>
      <c r="AT270" s="29"/>
      <c r="AU270" s="29"/>
      <c r="AV270" s="29"/>
      <c r="AW270" s="29"/>
      <c r="AX270" s="29"/>
      <c r="AY270" s="29"/>
      <c r="AZ270" s="29"/>
      <c r="BA270" s="29"/>
      <c r="BB270" s="29"/>
      <c r="BC270" s="29"/>
      <c r="BD270" s="29"/>
      <c r="BE270" s="29"/>
      <c r="BF270" s="29"/>
      <c r="BG270" s="29"/>
      <c r="BH270" s="29"/>
      <c r="BI270" s="29"/>
      <c r="BJ270" s="29"/>
      <c r="BK270" s="29"/>
    </row>
    <row r="271" spans="1:63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29"/>
      <c r="AH271" s="29"/>
      <c r="AI271" s="29"/>
      <c r="AJ271" s="29"/>
      <c r="AK271" s="29"/>
      <c r="AL271" s="29"/>
      <c r="AM271" s="29"/>
      <c r="AN271" s="29"/>
      <c r="AO271" s="29"/>
      <c r="AP271" s="29"/>
      <c r="AQ271" s="29"/>
      <c r="AR271" s="29"/>
      <c r="AS271" s="29"/>
      <c r="AT271" s="29"/>
      <c r="AU271" s="29"/>
      <c r="AV271" s="29"/>
      <c r="AW271" s="29"/>
      <c r="AX271" s="29"/>
      <c r="AY271" s="29"/>
      <c r="AZ271" s="29"/>
      <c r="BA271" s="29"/>
      <c r="BB271" s="29"/>
      <c r="BC271" s="29"/>
      <c r="BD271" s="29"/>
      <c r="BE271" s="29"/>
      <c r="BF271" s="29"/>
      <c r="BG271" s="29"/>
      <c r="BH271" s="29"/>
      <c r="BI271" s="29"/>
      <c r="BJ271" s="29"/>
      <c r="BK271" s="29"/>
    </row>
    <row r="272" spans="1:63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29"/>
      <c r="AH272" s="29"/>
      <c r="AI272" s="29"/>
      <c r="AJ272" s="29"/>
      <c r="AK272" s="29"/>
      <c r="AL272" s="29"/>
      <c r="AM272" s="29"/>
      <c r="AN272" s="29"/>
      <c r="AO272" s="29"/>
      <c r="AP272" s="29"/>
      <c r="AQ272" s="29"/>
      <c r="AR272" s="29"/>
      <c r="AS272" s="29"/>
      <c r="AT272" s="29"/>
      <c r="AU272" s="29"/>
      <c r="AV272" s="29"/>
      <c r="AW272" s="29"/>
      <c r="AX272" s="29"/>
      <c r="AY272" s="29"/>
      <c r="AZ272" s="29"/>
      <c r="BA272" s="29"/>
      <c r="BB272" s="29"/>
      <c r="BC272" s="29"/>
      <c r="BD272" s="29"/>
      <c r="BE272" s="29"/>
      <c r="BF272" s="29"/>
      <c r="BG272" s="29"/>
      <c r="BH272" s="29"/>
      <c r="BI272" s="29"/>
      <c r="BJ272" s="29"/>
      <c r="BK272" s="29"/>
    </row>
    <row r="273" spans="1:63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29"/>
      <c r="AH273" s="29"/>
      <c r="AI273" s="29"/>
      <c r="AJ273" s="29"/>
      <c r="AK273" s="29"/>
      <c r="AL273" s="29"/>
      <c r="AM273" s="29"/>
      <c r="AN273" s="29"/>
      <c r="AO273" s="29"/>
      <c r="AP273" s="29"/>
      <c r="AQ273" s="29"/>
      <c r="AR273" s="29"/>
      <c r="AS273" s="29"/>
      <c r="AT273" s="29"/>
      <c r="AU273" s="29"/>
      <c r="AV273" s="29"/>
      <c r="AW273" s="29"/>
      <c r="AX273" s="29"/>
      <c r="AY273" s="29"/>
      <c r="AZ273" s="29"/>
      <c r="BA273" s="29"/>
      <c r="BB273" s="29"/>
      <c r="BC273" s="29"/>
      <c r="BD273" s="29"/>
      <c r="BE273" s="29"/>
      <c r="BF273" s="29"/>
      <c r="BG273" s="29"/>
      <c r="BH273" s="29"/>
      <c r="BI273" s="29"/>
      <c r="BJ273" s="29"/>
      <c r="BK273" s="29"/>
    </row>
    <row r="274" spans="1:63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29"/>
      <c r="AH274" s="29"/>
      <c r="AI274" s="29"/>
      <c r="AJ274" s="29"/>
      <c r="AK274" s="29"/>
      <c r="AL274" s="29"/>
      <c r="AM274" s="29"/>
      <c r="AN274" s="29"/>
      <c r="AO274" s="29"/>
      <c r="AP274" s="29"/>
      <c r="AQ274" s="29"/>
      <c r="AR274" s="29"/>
      <c r="AS274" s="29"/>
      <c r="AT274" s="29"/>
      <c r="AU274" s="29"/>
      <c r="AV274" s="29"/>
      <c r="AW274" s="29"/>
      <c r="AX274" s="29"/>
      <c r="AY274" s="29"/>
      <c r="AZ274" s="29"/>
      <c r="BA274" s="29"/>
      <c r="BB274" s="29"/>
      <c r="BC274" s="29"/>
      <c r="BD274" s="29"/>
      <c r="BE274" s="29"/>
      <c r="BF274" s="29"/>
      <c r="BG274" s="29"/>
      <c r="BH274" s="29"/>
      <c r="BI274" s="29"/>
      <c r="BJ274" s="29"/>
      <c r="BK274" s="29"/>
    </row>
    <row r="275" spans="1:63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29"/>
      <c r="AH275" s="29"/>
      <c r="AI275" s="29"/>
      <c r="AJ275" s="29"/>
      <c r="AK275" s="29"/>
      <c r="AL275" s="29"/>
      <c r="AM275" s="29"/>
      <c r="AN275" s="29"/>
      <c r="AO275" s="29"/>
      <c r="AP275" s="29"/>
      <c r="AQ275" s="29"/>
      <c r="AR275" s="29"/>
      <c r="AS275" s="29"/>
      <c r="AT275" s="29"/>
      <c r="AU275" s="29"/>
      <c r="AV275" s="29"/>
      <c r="AW275" s="29"/>
      <c r="AX275" s="29"/>
      <c r="AY275" s="29"/>
      <c r="AZ275" s="29"/>
      <c r="BA275" s="29"/>
      <c r="BB275" s="29"/>
      <c r="BC275" s="29"/>
      <c r="BD275" s="29"/>
      <c r="BE275" s="29"/>
      <c r="BF275" s="29"/>
      <c r="BG275" s="29"/>
      <c r="BH275" s="29"/>
      <c r="BI275" s="29"/>
      <c r="BJ275" s="29"/>
      <c r="BK275" s="29"/>
    </row>
    <row r="276" spans="1:63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H276" s="29"/>
      <c r="AI276" s="29"/>
      <c r="AJ276" s="29"/>
      <c r="AK276" s="29"/>
      <c r="AL276" s="29"/>
      <c r="AM276" s="29"/>
      <c r="AN276" s="29"/>
      <c r="AO276" s="29"/>
      <c r="AP276" s="29"/>
      <c r="AQ276" s="29"/>
      <c r="AR276" s="29"/>
      <c r="AS276" s="29"/>
      <c r="AT276" s="29"/>
      <c r="AU276" s="29"/>
      <c r="AV276" s="29"/>
      <c r="AW276" s="29"/>
      <c r="AX276" s="29"/>
      <c r="AY276" s="29"/>
      <c r="AZ276" s="29"/>
      <c r="BA276" s="29"/>
      <c r="BB276" s="29"/>
      <c r="BC276" s="29"/>
      <c r="BD276" s="29"/>
      <c r="BE276" s="29"/>
      <c r="BF276" s="29"/>
      <c r="BG276" s="29"/>
      <c r="BH276" s="29"/>
      <c r="BI276" s="29"/>
      <c r="BJ276" s="29"/>
      <c r="BK276" s="29"/>
    </row>
    <row r="277" spans="1:63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29"/>
      <c r="AI277" s="29"/>
      <c r="AJ277" s="29"/>
      <c r="AK277" s="29"/>
      <c r="AL277" s="29"/>
      <c r="AM277" s="29"/>
      <c r="AN277" s="29"/>
      <c r="AO277" s="29"/>
      <c r="AP277" s="29"/>
      <c r="AQ277" s="29"/>
      <c r="AR277" s="29"/>
      <c r="AS277" s="29"/>
      <c r="AT277" s="29"/>
      <c r="AU277" s="29"/>
      <c r="AV277" s="29"/>
      <c r="AW277" s="29"/>
      <c r="AX277" s="29"/>
      <c r="AY277" s="29"/>
      <c r="AZ277" s="29"/>
      <c r="BA277" s="29"/>
      <c r="BB277" s="29"/>
      <c r="BC277" s="29"/>
      <c r="BD277" s="29"/>
      <c r="BE277" s="29"/>
      <c r="BF277" s="29"/>
      <c r="BG277" s="29"/>
      <c r="BH277" s="29"/>
      <c r="BI277" s="29"/>
      <c r="BJ277" s="29"/>
      <c r="BK277" s="29"/>
    </row>
    <row r="278" spans="1:63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29"/>
      <c r="AH278" s="29"/>
      <c r="AI278" s="29"/>
      <c r="AJ278" s="29"/>
      <c r="AK278" s="29"/>
      <c r="AL278" s="29"/>
      <c r="AM278" s="29"/>
      <c r="AN278" s="29"/>
      <c r="AO278" s="29"/>
      <c r="AP278" s="29"/>
      <c r="AQ278" s="29"/>
      <c r="AR278" s="29"/>
      <c r="AS278" s="29"/>
      <c r="AT278" s="29"/>
      <c r="AU278" s="29"/>
      <c r="AV278" s="29"/>
      <c r="AW278" s="29"/>
      <c r="AX278" s="29"/>
      <c r="AY278" s="29"/>
      <c r="AZ278" s="29"/>
      <c r="BA278" s="29"/>
      <c r="BB278" s="29"/>
      <c r="BC278" s="29"/>
      <c r="BD278" s="29"/>
      <c r="BE278" s="29"/>
      <c r="BF278" s="29"/>
      <c r="BG278" s="29"/>
      <c r="BH278" s="29"/>
      <c r="BI278" s="29"/>
      <c r="BJ278" s="29"/>
      <c r="BK278" s="29"/>
    </row>
    <row r="279" spans="1:63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29"/>
      <c r="AH279" s="29"/>
      <c r="AI279" s="29"/>
      <c r="AJ279" s="29"/>
      <c r="AK279" s="29"/>
      <c r="AL279" s="29"/>
      <c r="AM279" s="29"/>
      <c r="AN279" s="29"/>
      <c r="AO279" s="29"/>
      <c r="AP279" s="29"/>
      <c r="AQ279" s="29"/>
      <c r="AR279" s="29"/>
      <c r="AS279" s="29"/>
      <c r="AT279" s="29"/>
      <c r="AU279" s="29"/>
      <c r="AV279" s="29"/>
      <c r="AW279" s="29"/>
      <c r="AX279" s="29"/>
      <c r="AY279" s="29"/>
      <c r="AZ279" s="29"/>
      <c r="BA279" s="29"/>
      <c r="BB279" s="29"/>
      <c r="BC279" s="29"/>
      <c r="BD279" s="29"/>
      <c r="BE279" s="29"/>
      <c r="BF279" s="29"/>
      <c r="BG279" s="29"/>
      <c r="BH279" s="29"/>
      <c r="BI279" s="29"/>
      <c r="BJ279" s="29"/>
      <c r="BK279" s="29"/>
    </row>
    <row r="280" spans="1:63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29"/>
      <c r="AH280" s="29"/>
      <c r="AI280" s="29"/>
      <c r="AJ280" s="29"/>
      <c r="AK280" s="29"/>
      <c r="AL280" s="29"/>
      <c r="AM280" s="29"/>
      <c r="AN280" s="29"/>
      <c r="AO280" s="29"/>
      <c r="AP280" s="29"/>
      <c r="AQ280" s="29"/>
      <c r="AR280" s="29"/>
      <c r="AS280" s="29"/>
      <c r="AT280" s="29"/>
      <c r="AU280" s="29"/>
      <c r="AV280" s="29"/>
      <c r="AW280" s="29"/>
      <c r="AX280" s="29"/>
      <c r="AY280" s="29"/>
      <c r="AZ280" s="29"/>
      <c r="BA280" s="29"/>
      <c r="BB280" s="29"/>
      <c r="BC280" s="29"/>
      <c r="BD280" s="29"/>
      <c r="BE280" s="29"/>
      <c r="BF280" s="29"/>
      <c r="BG280" s="29"/>
      <c r="BH280" s="29"/>
      <c r="BI280" s="29"/>
      <c r="BJ280" s="29"/>
      <c r="BK280" s="29"/>
    </row>
    <row r="281" spans="1:63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F281" s="29"/>
      <c r="AG281" s="29"/>
      <c r="AH281" s="29"/>
      <c r="AI281" s="29"/>
      <c r="AJ281" s="29"/>
      <c r="AK281" s="29"/>
      <c r="AL281" s="29"/>
      <c r="AM281" s="29"/>
      <c r="AN281" s="29"/>
      <c r="AO281" s="29"/>
      <c r="AP281" s="29"/>
      <c r="AQ281" s="29"/>
      <c r="AR281" s="29"/>
      <c r="AS281" s="29"/>
      <c r="AT281" s="29"/>
      <c r="AU281" s="29"/>
      <c r="AV281" s="29"/>
      <c r="AW281" s="29"/>
      <c r="AX281" s="29"/>
      <c r="AY281" s="29"/>
      <c r="AZ281" s="29"/>
      <c r="BA281" s="29"/>
      <c r="BB281" s="29"/>
      <c r="BC281" s="29"/>
      <c r="BD281" s="29"/>
      <c r="BE281" s="29"/>
      <c r="BF281" s="29"/>
      <c r="BG281" s="29"/>
      <c r="BH281" s="29"/>
      <c r="BI281" s="29"/>
      <c r="BJ281" s="29"/>
      <c r="BK281" s="29"/>
    </row>
    <row r="282" spans="1:63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F282" s="29"/>
      <c r="AG282" s="29"/>
      <c r="AH282" s="29"/>
      <c r="AI282" s="29"/>
      <c r="AJ282" s="29"/>
      <c r="AK282" s="29"/>
      <c r="AL282" s="29"/>
      <c r="AM282" s="29"/>
      <c r="AN282" s="29"/>
      <c r="AO282" s="29"/>
      <c r="AP282" s="29"/>
      <c r="AQ282" s="29"/>
      <c r="AR282" s="29"/>
      <c r="AS282" s="29"/>
      <c r="AT282" s="29"/>
      <c r="AU282" s="29"/>
      <c r="AV282" s="29"/>
      <c r="AW282" s="29"/>
      <c r="AX282" s="29"/>
      <c r="AY282" s="29"/>
      <c r="AZ282" s="29"/>
      <c r="BA282" s="29"/>
      <c r="BB282" s="29"/>
      <c r="BC282" s="29"/>
      <c r="BD282" s="29"/>
      <c r="BE282" s="29"/>
      <c r="BF282" s="29"/>
      <c r="BG282" s="29"/>
      <c r="BH282" s="29"/>
      <c r="BI282" s="29"/>
      <c r="BJ282" s="29"/>
      <c r="BK282" s="29"/>
    </row>
    <row r="283" spans="1:63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F283" s="29"/>
      <c r="AG283" s="29"/>
      <c r="AH283" s="29"/>
      <c r="AI283" s="29"/>
      <c r="AJ283" s="29"/>
      <c r="AK283" s="29"/>
      <c r="AL283" s="29"/>
      <c r="AM283" s="29"/>
      <c r="AN283" s="29"/>
      <c r="AO283" s="29"/>
      <c r="AP283" s="29"/>
      <c r="AQ283" s="29"/>
      <c r="AR283" s="29"/>
      <c r="AS283" s="29"/>
      <c r="AT283" s="29"/>
      <c r="AU283" s="29"/>
      <c r="AV283" s="29"/>
      <c r="AW283" s="29"/>
      <c r="AX283" s="29"/>
      <c r="AY283" s="29"/>
      <c r="AZ283" s="29"/>
      <c r="BA283" s="29"/>
      <c r="BB283" s="29"/>
      <c r="BC283" s="29"/>
      <c r="BD283" s="29"/>
      <c r="BE283" s="29"/>
      <c r="BF283" s="29"/>
      <c r="BG283" s="29"/>
      <c r="BH283" s="29"/>
      <c r="BI283" s="29"/>
      <c r="BJ283" s="29"/>
      <c r="BK283" s="29"/>
    </row>
    <row r="284" spans="1:63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F284" s="29"/>
      <c r="AG284" s="29"/>
      <c r="AH284" s="29"/>
      <c r="AI284" s="29"/>
      <c r="AJ284" s="29"/>
      <c r="AK284" s="29"/>
      <c r="AL284" s="29"/>
      <c r="AM284" s="29"/>
      <c r="AN284" s="29"/>
      <c r="AO284" s="29"/>
      <c r="AP284" s="29"/>
      <c r="AQ284" s="29"/>
      <c r="AR284" s="29"/>
      <c r="AS284" s="29"/>
      <c r="AT284" s="29"/>
      <c r="AU284" s="29"/>
      <c r="AV284" s="29"/>
      <c r="AW284" s="29"/>
      <c r="AX284" s="29"/>
      <c r="AY284" s="29"/>
      <c r="AZ284" s="29"/>
      <c r="BA284" s="29"/>
      <c r="BB284" s="29"/>
      <c r="BC284" s="29"/>
      <c r="BD284" s="29"/>
      <c r="BE284" s="29"/>
      <c r="BF284" s="29"/>
      <c r="BG284" s="29"/>
      <c r="BH284" s="29"/>
      <c r="BI284" s="29"/>
      <c r="BJ284" s="29"/>
      <c r="BK284" s="29"/>
    </row>
    <row r="285" spans="1:63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29"/>
      <c r="AI285" s="29"/>
      <c r="AJ285" s="29"/>
      <c r="AK285" s="29"/>
      <c r="AL285" s="29"/>
      <c r="AM285" s="29"/>
      <c r="AN285" s="29"/>
      <c r="AO285" s="29"/>
      <c r="AP285" s="29"/>
      <c r="AQ285" s="29"/>
      <c r="AR285" s="29"/>
      <c r="AS285" s="29"/>
      <c r="AT285" s="29"/>
      <c r="AU285" s="29"/>
      <c r="AV285" s="29"/>
      <c r="AW285" s="29"/>
      <c r="AX285" s="29"/>
      <c r="AY285" s="29"/>
      <c r="AZ285" s="29"/>
      <c r="BA285" s="29"/>
      <c r="BB285" s="29"/>
      <c r="BC285" s="29"/>
      <c r="BD285" s="29"/>
      <c r="BE285" s="29"/>
      <c r="BF285" s="29"/>
      <c r="BG285" s="29"/>
      <c r="BH285" s="29"/>
      <c r="BI285" s="29"/>
      <c r="BJ285" s="29"/>
      <c r="BK285" s="29"/>
    </row>
    <row r="286" spans="1:63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F286" s="29"/>
      <c r="AG286" s="29"/>
      <c r="AH286" s="29"/>
      <c r="AI286" s="29"/>
      <c r="AJ286" s="29"/>
      <c r="AK286" s="29"/>
      <c r="AL286" s="29"/>
      <c r="AM286" s="29"/>
      <c r="AN286" s="29"/>
      <c r="AO286" s="29"/>
      <c r="AP286" s="29"/>
      <c r="AQ286" s="29"/>
      <c r="AR286" s="29"/>
      <c r="AS286" s="29"/>
      <c r="AT286" s="29"/>
      <c r="AU286" s="29"/>
      <c r="AV286" s="29"/>
      <c r="AW286" s="29"/>
      <c r="AX286" s="29"/>
      <c r="AY286" s="29"/>
      <c r="AZ286" s="29"/>
      <c r="BA286" s="29"/>
      <c r="BB286" s="29"/>
      <c r="BC286" s="29"/>
      <c r="BD286" s="29"/>
      <c r="BE286" s="29"/>
      <c r="BF286" s="29"/>
      <c r="BG286" s="29"/>
      <c r="BH286" s="29"/>
      <c r="BI286" s="29"/>
      <c r="BJ286" s="29"/>
      <c r="BK286" s="29"/>
    </row>
    <row r="287" spans="1:63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  <c r="AG287" s="29"/>
      <c r="AH287" s="29"/>
      <c r="AI287" s="29"/>
      <c r="AJ287" s="29"/>
      <c r="AK287" s="29"/>
      <c r="AL287" s="29"/>
      <c r="AM287" s="29"/>
      <c r="AN287" s="29"/>
      <c r="AO287" s="29"/>
      <c r="AP287" s="29"/>
      <c r="AQ287" s="29"/>
      <c r="AR287" s="29"/>
      <c r="AS287" s="29"/>
      <c r="AT287" s="29"/>
      <c r="AU287" s="29"/>
      <c r="AV287" s="29"/>
      <c r="AW287" s="29"/>
      <c r="AX287" s="29"/>
      <c r="AY287" s="29"/>
      <c r="AZ287" s="29"/>
      <c r="BA287" s="29"/>
      <c r="BB287" s="29"/>
      <c r="BC287" s="29"/>
      <c r="BD287" s="29"/>
      <c r="BE287" s="29"/>
      <c r="BF287" s="29"/>
      <c r="BG287" s="29"/>
      <c r="BH287" s="29"/>
      <c r="BI287" s="29"/>
      <c r="BJ287" s="29"/>
      <c r="BK287" s="29"/>
    </row>
    <row r="288" spans="1:63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F288" s="29"/>
      <c r="AG288" s="29"/>
      <c r="AH288" s="29"/>
      <c r="AI288" s="29"/>
      <c r="AJ288" s="29"/>
      <c r="AK288" s="29"/>
      <c r="AL288" s="29"/>
      <c r="AM288" s="29"/>
      <c r="AN288" s="29"/>
      <c r="AO288" s="29"/>
      <c r="AP288" s="29"/>
      <c r="AQ288" s="29"/>
      <c r="AR288" s="29"/>
      <c r="AS288" s="29"/>
      <c r="AT288" s="29"/>
      <c r="AU288" s="29"/>
      <c r="AV288" s="29"/>
      <c r="AW288" s="29"/>
      <c r="AX288" s="29"/>
      <c r="AY288" s="29"/>
      <c r="AZ288" s="29"/>
      <c r="BA288" s="29"/>
      <c r="BB288" s="29"/>
      <c r="BC288" s="29"/>
      <c r="BD288" s="29"/>
      <c r="BE288" s="29"/>
      <c r="BF288" s="29"/>
      <c r="BG288" s="29"/>
      <c r="BH288" s="29"/>
      <c r="BI288" s="29"/>
      <c r="BJ288" s="29"/>
      <c r="BK288" s="29"/>
    </row>
    <row r="289" spans="1:63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F289" s="29"/>
      <c r="AG289" s="29"/>
      <c r="AH289" s="29"/>
      <c r="AI289" s="29"/>
      <c r="AJ289" s="29"/>
      <c r="AK289" s="29"/>
      <c r="AL289" s="29"/>
      <c r="AM289" s="29"/>
      <c r="AN289" s="29"/>
      <c r="AO289" s="29"/>
      <c r="AP289" s="29"/>
      <c r="AQ289" s="29"/>
      <c r="AR289" s="29"/>
      <c r="AS289" s="29"/>
      <c r="AT289" s="29"/>
      <c r="AU289" s="29"/>
      <c r="AV289" s="29"/>
      <c r="AW289" s="29"/>
      <c r="AX289" s="29"/>
      <c r="AY289" s="29"/>
      <c r="AZ289" s="29"/>
      <c r="BA289" s="29"/>
      <c r="BB289" s="29"/>
      <c r="BC289" s="29"/>
      <c r="BD289" s="29"/>
      <c r="BE289" s="29"/>
      <c r="BF289" s="29"/>
      <c r="BG289" s="29"/>
      <c r="BH289" s="29"/>
      <c r="BI289" s="29"/>
      <c r="BJ289" s="29"/>
      <c r="BK289" s="29"/>
    </row>
    <row r="290" spans="1:63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F290" s="29"/>
      <c r="AG290" s="29"/>
      <c r="AH290" s="29"/>
      <c r="AI290" s="29"/>
      <c r="AJ290" s="29"/>
      <c r="AK290" s="29"/>
      <c r="AL290" s="29"/>
      <c r="AM290" s="29"/>
      <c r="AN290" s="29"/>
      <c r="AO290" s="29"/>
      <c r="AP290" s="29"/>
      <c r="AQ290" s="29"/>
      <c r="AR290" s="29"/>
      <c r="AS290" s="29"/>
      <c r="AT290" s="29"/>
      <c r="AU290" s="29"/>
      <c r="AV290" s="29"/>
      <c r="AW290" s="29"/>
      <c r="AX290" s="29"/>
      <c r="AY290" s="29"/>
      <c r="AZ290" s="29"/>
      <c r="BA290" s="29"/>
      <c r="BB290" s="29"/>
      <c r="BC290" s="29"/>
      <c r="BD290" s="29"/>
      <c r="BE290" s="29"/>
      <c r="BF290" s="29"/>
      <c r="BG290" s="29"/>
      <c r="BH290" s="29"/>
      <c r="BI290" s="29"/>
      <c r="BJ290" s="29"/>
      <c r="BK290" s="29"/>
    </row>
    <row r="291" spans="1:63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F291" s="29"/>
      <c r="AG291" s="29"/>
      <c r="AH291" s="29"/>
      <c r="AI291" s="29"/>
      <c r="AJ291" s="29"/>
      <c r="AK291" s="29"/>
      <c r="AL291" s="29"/>
      <c r="AM291" s="29"/>
      <c r="AN291" s="29"/>
      <c r="AO291" s="29"/>
      <c r="AP291" s="29"/>
      <c r="AQ291" s="29"/>
      <c r="AR291" s="29"/>
      <c r="AS291" s="29"/>
      <c r="AT291" s="29"/>
      <c r="AU291" s="29"/>
      <c r="AV291" s="29"/>
      <c r="AW291" s="29"/>
      <c r="AX291" s="29"/>
      <c r="AY291" s="29"/>
      <c r="AZ291" s="29"/>
      <c r="BA291" s="29"/>
      <c r="BB291" s="29"/>
      <c r="BC291" s="29"/>
      <c r="BD291" s="29"/>
      <c r="BE291" s="29"/>
      <c r="BF291" s="29"/>
      <c r="BG291" s="29"/>
      <c r="BH291" s="29"/>
      <c r="BI291" s="29"/>
      <c r="BJ291" s="29"/>
      <c r="BK291" s="29"/>
    </row>
    <row r="292" spans="1:63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F292" s="29"/>
      <c r="AG292" s="29"/>
      <c r="AH292" s="29"/>
      <c r="AI292" s="29"/>
      <c r="AJ292" s="29"/>
      <c r="AK292" s="29"/>
      <c r="AL292" s="29"/>
      <c r="AM292" s="29"/>
      <c r="AN292" s="29"/>
      <c r="AO292" s="29"/>
      <c r="AP292" s="29"/>
      <c r="AQ292" s="29"/>
      <c r="AR292" s="29"/>
      <c r="AS292" s="29"/>
      <c r="AT292" s="29"/>
      <c r="AU292" s="29"/>
      <c r="AV292" s="29"/>
      <c r="AW292" s="29"/>
      <c r="AX292" s="29"/>
      <c r="AY292" s="29"/>
      <c r="AZ292" s="29"/>
      <c r="BA292" s="29"/>
      <c r="BB292" s="29"/>
      <c r="BC292" s="29"/>
      <c r="BD292" s="29"/>
      <c r="BE292" s="29"/>
      <c r="BF292" s="29"/>
      <c r="BG292" s="29"/>
      <c r="BH292" s="29"/>
      <c r="BI292" s="29"/>
      <c r="BJ292" s="29"/>
      <c r="BK292" s="29"/>
    </row>
    <row r="293" spans="1:63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F293" s="29"/>
      <c r="AG293" s="29"/>
      <c r="AH293" s="29"/>
      <c r="AI293" s="29"/>
      <c r="AJ293" s="29"/>
      <c r="AK293" s="29"/>
      <c r="AL293" s="29"/>
      <c r="AM293" s="29"/>
      <c r="AN293" s="29"/>
      <c r="AO293" s="29"/>
      <c r="AP293" s="29"/>
      <c r="AQ293" s="29"/>
      <c r="AR293" s="29"/>
      <c r="AS293" s="29"/>
      <c r="AT293" s="29"/>
      <c r="AU293" s="29"/>
      <c r="AV293" s="29"/>
      <c r="AW293" s="29"/>
      <c r="AX293" s="29"/>
      <c r="AY293" s="29"/>
      <c r="AZ293" s="29"/>
      <c r="BA293" s="29"/>
      <c r="BB293" s="29"/>
      <c r="BC293" s="29"/>
      <c r="BD293" s="29"/>
      <c r="BE293" s="29"/>
      <c r="BF293" s="29"/>
      <c r="BG293" s="29"/>
      <c r="BH293" s="29"/>
      <c r="BI293" s="29"/>
      <c r="BJ293" s="29"/>
      <c r="BK293" s="29"/>
    </row>
    <row r="294" spans="1:63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F294" s="29"/>
      <c r="AG294" s="29"/>
      <c r="AH294" s="29"/>
      <c r="AI294" s="29"/>
      <c r="AJ294" s="29"/>
      <c r="AK294" s="29"/>
      <c r="AL294" s="29"/>
      <c r="AM294" s="29"/>
      <c r="AN294" s="29"/>
      <c r="AO294" s="29"/>
      <c r="AP294" s="29"/>
      <c r="AQ294" s="29"/>
      <c r="AR294" s="29"/>
      <c r="AS294" s="29"/>
      <c r="AT294" s="29"/>
      <c r="AU294" s="29"/>
      <c r="AV294" s="29"/>
      <c r="AW294" s="29"/>
      <c r="AX294" s="29"/>
      <c r="AY294" s="29"/>
      <c r="AZ294" s="29"/>
      <c r="BA294" s="29"/>
      <c r="BB294" s="29"/>
      <c r="BC294" s="29"/>
      <c r="BD294" s="29"/>
      <c r="BE294" s="29"/>
      <c r="BF294" s="29"/>
      <c r="BG294" s="29"/>
      <c r="BH294" s="29"/>
      <c r="BI294" s="29"/>
      <c r="BJ294" s="29"/>
      <c r="BK294" s="29"/>
    </row>
    <row r="295" spans="1:63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F295" s="29"/>
      <c r="AG295" s="29"/>
      <c r="AH295" s="29"/>
      <c r="AI295" s="29"/>
      <c r="AJ295" s="29"/>
      <c r="AK295" s="29"/>
      <c r="AL295" s="29"/>
      <c r="AM295" s="29"/>
      <c r="AN295" s="29"/>
      <c r="AO295" s="29"/>
      <c r="AP295" s="29"/>
      <c r="AQ295" s="29"/>
      <c r="AR295" s="29"/>
      <c r="AS295" s="29"/>
      <c r="AT295" s="29"/>
      <c r="AU295" s="29"/>
      <c r="AV295" s="29"/>
      <c r="AW295" s="29"/>
      <c r="AX295" s="29"/>
      <c r="AY295" s="29"/>
      <c r="AZ295" s="29"/>
      <c r="BA295" s="29"/>
      <c r="BB295" s="29"/>
      <c r="BC295" s="29"/>
      <c r="BD295" s="29"/>
      <c r="BE295" s="29"/>
      <c r="BF295" s="29"/>
      <c r="BG295" s="29"/>
      <c r="BH295" s="29"/>
      <c r="BI295" s="29"/>
      <c r="BJ295" s="29"/>
      <c r="BK295" s="29"/>
    </row>
    <row r="296" spans="1:63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F296" s="29"/>
      <c r="AG296" s="29"/>
      <c r="AH296" s="29"/>
      <c r="AI296" s="29"/>
      <c r="AJ296" s="29"/>
      <c r="AK296" s="29"/>
      <c r="AL296" s="29"/>
      <c r="AM296" s="29"/>
      <c r="AN296" s="29"/>
      <c r="AO296" s="29"/>
      <c r="AP296" s="29"/>
      <c r="AQ296" s="29"/>
      <c r="AR296" s="29"/>
      <c r="AS296" s="29"/>
      <c r="AT296" s="29"/>
      <c r="AU296" s="29"/>
      <c r="AV296" s="29"/>
      <c r="AW296" s="29"/>
      <c r="AX296" s="29"/>
      <c r="AY296" s="29"/>
      <c r="AZ296" s="29"/>
      <c r="BA296" s="29"/>
      <c r="BB296" s="29"/>
      <c r="BC296" s="29"/>
      <c r="BD296" s="29"/>
      <c r="BE296" s="29"/>
      <c r="BF296" s="29"/>
      <c r="BG296" s="29"/>
      <c r="BH296" s="29"/>
      <c r="BI296" s="29"/>
      <c r="BJ296" s="29"/>
      <c r="BK296" s="29"/>
    </row>
    <row r="297" spans="1:63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F297" s="29"/>
      <c r="AG297" s="29"/>
      <c r="AH297" s="29"/>
      <c r="AI297" s="29"/>
      <c r="AJ297" s="29"/>
      <c r="AK297" s="29"/>
      <c r="AL297" s="29"/>
      <c r="AM297" s="29"/>
      <c r="AN297" s="29"/>
      <c r="AO297" s="29"/>
      <c r="AP297" s="29"/>
      <c r="AQ297" s="29"/>
      <c r="AR297" s="29"/>
      <c r="AS297" s="29"/>
      <c r="AT297" s="29"/>
      <c r="AU297" s="29"/>
      <c r="AV297" s="29"/>
      <c r="AW297" s="29"/>
      <c r="AX297" s="29"/>
      <c r="AY297" s="29"/>
      <c r="AZ297" s="29"/>
      <c r="BA297" s="29"/>
      <c r="BB297" s="29"/>
      <c r="BC297" s="29"/>
      <c r="BD297" s="29"/>
      <c r="BE297" s="29"/>
      <c r="BF297" s="29"/>
      <c r="BG297" s="29"/>
      <c r="BH297" s="29"/>
      <c r="BI297" s="29"/>
      <c r="BJ297" s="29"/>
      <c r="BK297" s="29"/>
    </row>
    <row r="298" spans="1:63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F298" s="29"/>
      <c r="AG298" s="29"/>
      <c r="AH298" s="29"/>
      <c r="AI298" s="29"/>
      <c r="AJ298" s="29"/>
      <c r="AK298" s="29"/>
      <c r="AL298" s="29"/>
      <c r="AM298" s="29"/>
      <c r="AN298" s="29"/>
      <c r="AO298" s="29"/>
      <c r="AP298" s="29"/>
      <c r="AQ298" s="29"/>
      <c r="AR298" s="29"/>
      <c r="AS298" s="29"/>
      <c r="AT298" s="29"/>
      <c r="AU298" s="29"/>
      <c r="AV298" s="29"/>
      <c r="AW298" s="29"/>
      <c r="AX298" s="29"/>
      <c r="AY298" s="29"/>
      <c r="AZ298" s="29"/>
      <c r="BA298" s="29"/>
      <c r="BB298" s="29"/>
      <c r="BC298" s="29"/>
      <c r="BD298" s="29"/>
      <c r="BE298" s="29"/>
      <c r="BF298" s="29"/>
      <c r="BG298" s="29"/>
      <c r="BH298" s="29"/>
      <c r="BI298" s="29"/>
      <c r="BJ298" s="29"/>
      <c r="BK298" s="29"/>
    </row>
    <row r="299" spans="1:63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F299" s="29"/>
      <c r="AG299" s="29"/>
      <c r="AH299" s="29"/>
      <c r="AI299" s="29"/>
      <c r="AJ299" s="29"/>
      <c r="AK299" s="29"/>
      <c r="AL299" s="29"/>
      <c r="AM299" s="29"/>
      <c r="AN299" s="29"/>
      <c r="AO299" s="29"/>
      <c r="AP299" s="29"/>
      <c r="AQ299" s="29"/>
      <c r="AR299" s="29"/>
      <c r="AS299" s="29"/>
      <c r="AT299" s="29"/>
      <c r="AU299" s="29"/>
      <c r="AV299" s="29"/>
      <c r="AW299" s="29"/>
      <c r="AX299" s="29"/>
      <c r="AY299" s="29"/>
      <c r="AZ299" s="29"/>
      <c r="BA299" s="29"/>
      <c r="BB299" s="29"/>
      <c r="BC299" s="29"/>
      <c r="BD299" s="29"/>
      <c r="BE299" s="29"/>
      <c r="BF299" s="29"/>
      <c r="BG299" s="29"/>
      <c r="BH299" s="29"/>
      <c r="BI299" s="29"/>
      <c r="BJ299" s="29"/>
      <c r="BK299" s="29"/>
    </row>
  </sheetData>
  <protectedRanges>
    <protectedRange sqref="A105:D106" name="Range1"/>
  </protectedRanges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60"/>
  <sheetViews>
    <sheetView topLeftCell="A10" workbookViewId="0">
      <selection activeCell="F29" sqref="F29:G29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140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5" ht="20.25">
      <c r="A1" s="1" t="s">
        <v>63</v>
      </c>
    </row>
    <row r="2" spans="1:5">
      <c r="A2" t="s">
        <v>26</v>
      </c>
      <c r="B2" s="12" t="s">
        <v>60</v>
      </c>
      <c r="C2" s="28" t="s">
        <v>80</v>
      </c>
    </row>
    <row r="4" spans="1:5">
      <c r="A4" s="8" t="s">
        <v>0</v>
      </c>
      <c r="C4" s="3">
        <v>36053.53</v>
      </c>
      <c r="D4" s="4">
        <v>0.67200000000000004</v>
      </c>
    </row>
    <row r="6" spans="1:5">
      <c r="A6" s="8" t="s">
        <v>1</v>
      </c>
    </row>
    <row r="7" spans="1:5">
      <c r="A7" t="s">
        <v>2</v>
      </c>
      <c r="C7">
        <f>+C4</f>
        <v>36053.53</v>
      </c>
    </row>
    <row r="8" spans="1:5">
      <c r="A8" t="s">
        <v>3</v>
      </c>
      <c r="C8">
        <f>+D4</f>
        <v>0.67200000000000004</v>
      </c>
    </row>
    <row r="9" spans="1:5">
      <c r="A9" s="25" t="s">
        <v>69</v>
      </c>
      <c r="C9" s="26">
        <v>8</v>
      </c>
      <c r="D9" t="s">
        <v>70</v>
      </c>
    </row>
    <row r="10" spans="1:5" ht="13.5" thickBot="1">
      <c r="C10" s="7" t="s">
        <v>21</v>
      </c>
      <c r="D10" s="7" t="s">
        <v>22</v>
      </c>
    </row>
    <row r="11" spans="1:5">
      <c r="A11" t="s">
        <v>16</v>
      </c>
      <c r="C11">
        <f>INTERCEPT(G21:G993,F21:F993)</f>
        <v>5.608918997630026E-2</v>
      </c>
      <c r="D11" s="6"/>
    </row>
    <row r="12" spans="1:5">
      <c r="A12" t="s">
        <v>17</v>
      </c>
      <c r="C12">
        <f>SLOPE(G21:G993,F21:F993)</f>
        <v>-1.4359213645835888E-6</v>
      </c>
      <c r="D12" s="6"/>
    </row>
    <row r="13" spans="1:5">
      <c r="A13" t="s">
        <v>20</v>
      </c>
      <c r="C13" s="6" t="s">
        <v>14</v>
      </c>
      <c r="D13" s="6"/>
    </row>
    <row r="14" spans="1:5">
      <c r="A14" t="s">
        <v>25</v>
      </c>
    </row>
    <row r="15" spans="1:5">
      <c r="A15" s="5" t="s">
        <v>18</v>
      </c>
      <c r="C15" s="17">
        <f>(C7+C11)+(C8+C12)*INT(MAX(F21:F3533))</f>
        <v>53674.060437895867</v>
      </c>
      <c r="D15" s="19" t="s">
        <v>65</v>
      </c>
      <c r="E15" s="22">
        <f ca="1">TODAY()+15018.5-B9/24</f>
        <v>60318.5</v>
      </c>
    </row>
    <row r="16" spans="1:5">
      <c r="A16" s="8" t="s">
        <v>4</v>
      </c>
      <c r="C16" s="18">
        <f>+C8+C12</f>
        <v>0.67199856407863545</v>
      </c>
      <c r="D16" s="19" t="s">
        <v>66</v>
      </c>
      <c r="E16" s="22">
        <f ca="1">ROUND(2*(E15-C15)/C16,0)/2+1</f>
        <v>9888.5</v>
      </c>
    </row>
    <row r="17" spans="1:31" ht="13.5" thickBot="1">
      <c r="A17" s="19" t="s">
        <v>64</v>
      </c>
      <c r="C17">
        <f>COUNT(C21:C2191)</f>
        <v>39</v>
      </c>
      <c r="D17" s="19" t="s">
        <v>67</v>
      </c>
      <c r="E17" s="23">
        <f ca="1">+C15+C16*E16-15018.5-C9/24</f>
        <v>45300.284905454115</v>
      </c>
    </row>
    <row r="18" spans="1:31">
      <c r="A18" s="8" t="s">
        <v>5</v>
      </c>
      <c r="C18" s="3">
        <f>+C15</f>
        <v>53674.060437895867</v>
      </c>
      <c r="D18" s="4">
        <f>+C16</f>
        <v>0.67199856407863545</v>
      </c>
      <c r="E18" s="24" t="s">
        <v>68</v>
      </c>
    </row>
    <row r="19" spans="1:31" ht="13.5" thickTop="1"/>
    <row r="20" spans="1:31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55</v>
      </c>
      <c r="J20" s="10" t="s">
        <v>57</v>
      </c>
      <c r="K20" s="10" t="s">
        <v>19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15</v>
      </c>
    </row>
    <row r="21" spans="1:31">
      <c r="A21" t="s">
        <v>12</v>
      </c>
      <c r="C21" s="14">
        <v>36053.53</v>
      </c>
      <c r="D21" s="14" t="s">
        <v>14</v>
      </c>
      <c r="E21">
        <f t="shared" ref="E21:E58" si="0">+(C21-C$7)/C$8</f>
        <v>0</v>
      </c>
      <c r="F21">
        <f t="shared" ref="F21:F59" si="1">ROUND(2*E21,0)/2</f>
        <v>0</v>
      </c>
      <c r="G21">
        <f t="shared" ref="G21:G58" si="2">+C21-(C$7+F21*C$8)</f>
        <v>0</v>
      </c>
      <c r="H21">
        <f>+G21</f>
        <v>0</v>
      </c>
      <c r="O21">
        <f t="shared" ref="O21:O58" si="3">+C$11+C$12*F21</f>
        <v>5.608918997630026E-2</v>
      </c>
      <c r="Q21" s="2">
        <f t="shared" ref="Q21:Q58" si="4">+C21-15018.5</f>
        <v>21035.03</v>
      </c>
    </row>
    <row r="22" spans="1:31">
      <c r="A22" t="s">
        <v>31</v>
      </c>
      <c r="B22" s="6"/>
      <c r="C22" s="16">
        <v>46355.296999999999</v>
      </c>
      <c r="D22" s="14"/>
      <c r="E22">
        <f t="shared" si="0"/>
        <v>15330.010416666666</v>
      </c>
      <c r="F22">
        <f t="shared" si="1"/>
        <v>15330</v>
      </c>
      <c r="G22">
        <f t="shared" si="2"/>
        <v>6.9999999977881089E-3</v>
      </c>
      <c r="I22">
        <f t="shared" ref="I22:I52" si="5">G22</f>
        <v>6.9999999977881089E-3</v>
      </c>
      <c r="O22">
        <f t="shared" si="3"/>
        <v>3.4076515457233843E-2</v>
      </c>
      <c r="Q22" s="2">
        <f t="shared" si="4"/>
        <v>31336.796999999999</v>
      </c>
      <c r="AA22">
        <v>5</v>
      </c>
      <c r="AC22" t="s">
        <v>30</v>
      </c>
      <c r="AE22" t="s">
        <v>32</v>
      </c>
    </row>
    <row r="23" spans="1:31">
      <c r="A23" t="s">
        <v>31</v>
      </c>
      <c r="B23" s="6" t="s">
        <v>54</v>
      </c>
      <c r="C23" s="16">
        <v>46355.64</v>
      </c>
      <c r="D23" s="14"/>
      <c r="E23">
        <f t="shared" si="0"/>
        <v>15330.520833333334</v>
      </c>
      <c r="F23">
        <f t="shared" si="1"/>
        <v>15330.5</v>
      </c>
      <c r="G23">
        <f t="shared" si="2"/>
        <v>1.3999999995576218E-2</v>
      </c>
      <c r="I23">
        <f t="shared" si="5"/>
        <v>1.3999999995576218E-2</v>
      </c>
      <c r="O23">
        <f t="shared" si="3"/>
        <v>3.4075797496551555E-2</v>
      </c>
      <c r="Q23" s="2">
        <f t="shared" si="4"/>
        <v>31337.14</v>
      </c>
      <c r="AA23">
        <v>6</v>
      </c>
      <c r="AC23" t="s">
        <v>30</v>
      </c>
      <c r="AE23" t="s">
        <v>32</v>
      </c>
    </row>
    <row r="24" spans="1:31">
      <c r="A24" t="s">
        <v>33</v>
      </c>
      <c r="B24" s="6"/>
      <c r="C24" s="16">
        <v>46696.313999999998</v>
      </c>
      <c r="D24" s="14"/>
      <c r="E24">
        <f t="shared" si="0"/>
        <v>15837.476190476189</v>
      </c>
      <c r="F24">
        <f t="shared" si="1"/>
        <v>15837.5</v>
      </c>
      <c r="G24">
        <f t="shared" si="2"/>
        <v>-1.6000000003259629E-2</v>
      </c>
      <c r="I24">
        <f t="shared" si="5"/>
        <v>-1.6000000003259629E-2</v>
      </c>
      <c r="O24">
        <f t="shared" si="3"/>
        <v>3.3347785364707672E-2</v>
      </c>
      <c r="Q24" s="2">
        <f t="shared" si="4"/>
        <v>31677.813999999998</v>
      </c>
      <c r="AA24">
        <v>5</v>
      </c>
      <c r="AC24" t="s">
        <v>30</v>
      </c>
      <c r="AE24" t="s">
        <v>32</v>
      </c>
    </row>
    <row r="25" spans="1:31">
      <c r="A25" t="s">
        <v>34</v>
      </c>
      <c r="B25" s="6"/>
      <c r="C25" s="16">
        <v>46821.286999999997</v>
      </c>
      <c r="D25" s="14"/>
      <c r="E25">
        <f t="shared" si="0"/>
        <v>16023.447916666662</v>
      </c>
      <c r="F25">
        <f t="shared" si="1"/>
        <v>16023.5</v>
      </c>
      <c r="G25">
        <f t="shared" si="2"/>
        <v>-3.500000000349246E-2</v>
      </c>
      <c r="I25">
        <f t="shared" si="5"/>
        <v>-3.500000000349246E-2</v>
      </c>
      <c r="O25">
        <f t="shared" si="3"/>
        <v>3.3080703990895126E-2</v>
      </c>
      <c r="Q25" s="2">
        <f t="shared" si="4"/>
        <v>31802.786999999997</v>
      </c>
      <c r="AA25">
        <v>5</v>
      </c>
      <c r="AC25" t="s">
        <v>30</v>
      </c>
      <c r="AE25" t="s">
        <v>32</v>
      </c>
    </row>
    <row r="26" spans="1:31">
      <c r="A26" t="s">
        <v>35</v>
      </c>
      <c r="B26" s="6"/>
      <c r="C26" s="16">
        <v>46976.497000000003</v>
      </c>
      <c r="D26" s="14"/>
      <c r="E26">
        <f t="shared" si="0"/>
        <v>16254.415178571433</v>
      </c>
      <c r="F26">
        <f t="shared" si="1"/>
        <v>16254.5</v>
      </c>
      <c r="G26">
        <f t="shared" si="2"/>
        <v>-5.7000000000698492E-2</v>
      </c>
      <c r="I26">
        <f t="shared" si="5"/>
        <v>-5.7000000000698492E-2</v>
      </c>
      <c r="O26">
        <f t="shared" si="3"/>
        <v>3.2749006155676316E-2</v>
      </c>
      <c r="Q26" s="2">
        <f t="shared" si="4"/>
        <v>31957.997000000003</v>
      </c>
      <c r="AA26">
        <v>4</v>
      </c>
      <c r="AC26" t="s">
        <v>30</v>
      </c>
      <c r="AE26" t="s">
        <v>32</v>
      </c>
    </row>
    <row r="27" spans="1:31">
      <c r="A27" t="s">
        <v>36</v>
      </c>
      <c r="B27" s="6"/>
      <c r="C27" s="16">
        <v>47052.315000000002</v>
      </c>
      <c r="D27" s="14"/>
      <c r="E27">
        <f t="shared" si="0"/>
        <v>16367.239583333338</v>
      </c>
      <c r="F27">
        <f t="shared" si="1"/>
        <v>16367</v>
      </c>
      <c r="G27">
        <f t="shared" si="2"/>
        <v>0.16100000000733417</v>
      </c>
      <c r="I27">
        <f t="shared" si="5"/>
        <v>0.16100000000733417</v>
      </c>
      <c r="O27">
        <f t="shared" si="3"/>
        <v>3.2587465002160663E-2</v>
      </c>
      <c r="Q27" s="2">
        <f t="shared" si="4"/>
        <v>32033.815000000002</v>
      </c>
      <c r="AA27">
        <v>7</v>
      </c>
      <c r="AC27" t="s">
        <v>30</v>
      </c>
      <c r="AE27" t="s">
        <v>32</v>
      </c>
    </row>
    <row r="28" spans="1:31">
      <c r="A28" t="s">
        <v>36</v>
      </c>
      <c r="B28" s="6"/>
      <c r="C28" s="16">
        <v>47053.631999999998</v>
      </c>
      <c r="D28" s="14"/>
      <c r="E28">
        <f t="shared" si="0"/>
        <v>16369.199404761903</v>
      </c>
      <c r="F28">
        <f t="shared" si="1"/>
        <v>16369</v>
      </c>
      <c r="G28">
        <f t="shared" si="2"/>
        <v>0.13399999999819556</v>
      </c>
      <c r="I28">
        <f t="shared" si="5"/>
        <v>0.13399999999819556</v>
      </c>
      <c r="O28">
        <f t="shared" si="3"/>
        <v>3.2584593159431491E-2</v>
      </c>
      <c r="Q28" s="2">
        <f t="shared" si="4"/>
        <v>32035.131999999998</v>
      </c>
      <c r="AA28">
        <v>7</v>
      </c>
      <c r="AC28" t="s">
        <v>30</v>
      </c>
      <c r="AE28" t="s">
        <v>32</v>
      </c>
    </row>
    <row r="29" spans="1:31">
      <c r="A29" t="s">
        <v>36</v>
      </c>
      <c r="B29" s="6" t="s">
        <v>54</v>
      </c>
      <c r="C29" s="16">
        <v>47054.313000000002</v>
      </c>
      <c r="D29" s="14"/>
      <c r="E29">
        <f t="shared" si="0"/>
        <v>16370.212797619051</v>
      </c>
      <c r="F29">
        <f t="shared" si="1"/>
        <v>16370</v>
      </c>
      <c r="G29">
        <f t="shared" si="2"/>
        <v>0.14300000000366708</v>
      </c>
      <c r="I29">
        <f t="shared" si="5"/>
        <v>0.14300000000366708</v>
      </c>
      <c r="O29">
        <f t="shared" si="3"/>
        <v>3.2583157238066915E-2</v>
      </c>
      <c r="Q29" s="2">
        <f t="shared" si="4"/>
        <v>32035.813000000002</v>
      </c>
      <c r="AA29">
        <v>5</v>
      </c>
      <c r="AC29" t="s">
        <v>30</v>
      </c>
      <c r="AE29" t="s">
        <v>32</v>
      </c>
    </row>
    <row r="30" spans="1:31">
      <c r="A30" t="s">
        <v>36</v>
      </c>
      <c r="B30" s="6" t="s">
        <v>54</v>
      </c>
      <c r="C30" s="16">
        <v>47055.654000000002</v>
      </c>
      <c r="D30" s="14"/>
      <c r="E30">
        <f t="shared" si="0"/>
        <v>16372.208333333338</v>
      </c>
      <c r="F30">
        <f t="shared" si="1"/>
        <v>16372</v>
      </c>
      <c r="G30">
        <f t="shared" si="2"/>
        <v>0.14000000000669388</v>
      </c>
      <c r="I30">
        <f t="shared" si="5"/>
        <v>0.14000000000669388</v>
      </c>
      <c r="O30">
        <f t="shared" si="3"/>
        <v>3.2580285395337742E-2</v>
      </c>
      <c r="Q30" s="2">
        <f t="shared" si="4"/>
        <v>32037.154000000002</v>
      </c>
      <c r="AA30">
        <v>6</v>
      </c>
      <c r="AC30" t="s">
        <v>30</v>
      </c>
      <c r="AE30" t="s">
        <v>32</v>
      </c>
    </row>
    <row r="31" spans="1:31">
      <c r="A31" t="s">
        <v>36</v>
      </c>
      <c r="B31" s="6"/>
      <c r="C31" s="16">
        <v>47056.296999999999</v>
      </c>
      <c r="D31" s="14"/>
      <c r="E31">
        <f t="shared" si="0"/>
        <v>16373.165178571428</v>
      </c>
      <c r="F31">
        <f t="shared" si="1"/>
        <v>16373</v>
      </c>
      <c r="G31">
        <f t="shared" si="2"/>
        <v>0.11099999999714782</v>
      </c>
      <c r="I31">
        <f t="shared" si="5"/>
        <v>0.11099999999714782</v>
      </c>
      <c r="O31">
        <f t="shared" si="3"/>
        <v>3.2578849473973159E-2</v>
      </c>
      <c r="Q31" s="2">
        <f t="shared" si="4"/>
        <v>32037.796999999999</v>
      </c>
      <c r="AA31">
        <v>7</v>
      </c>
      <c r="AC31" t="s">
        <v>30</v>
      </c>
      <c r="AE31" t="s">
        <v>32</v>
      </c>
    </row>
    <row r="32" spans="1:31">
      <c r="A32" t="s">
        <v>36</v>
      </c>
      <c r="B32" s="6"/>
      <c r="C32" s="16">
        <v>47057.661999999997</v>
      </c>
      <c r="D32" s="14"/>
      <c r="E32">
        <f t="shared" si="0"/>
        <v>16375.196428571424</v>
      </c>
      <c r="F32">
        <f t="shared" si="1"/>
        <v>16375</v>
      </c>
      <c r="G32">
        <f t="shared" si="2"/>
        <v>0.13199999999778811</v>
      </c>
      <c r="I32">
        <f t="shared" si="5"/>
        <v>0.13199999999778811</v>
      </c>
      <c r="O32">
        <f t="shared" si="3"/>
        <v>3.2575977631243994E-2</v>
      </c>
      <c r="Q32" s="2">
        <f t="shared" si="4"/>
        <v>32039.161999999997</v>
      </c>
      <c r="AA32">
        <v>5</v>
      </c>
      <c r="AC32" t="s">
        <v>30</v>
      </c>
      <c r="AE32" t="s">
        <v>32</v>
      </c>
    </row>
    <row r="33" spans="1:31">
      <c r="A33" t="s">
        <v>36</v>
      </c>
      <c r="B33" s="6"/>
      <c r="C33" s="16">
        <v>47059.644999999997</v>
      </c>
      <c r="D33" s="14"/>
      <c r="E33">
        <f t="shared" si="0"/>
        <v>16378.147321428567</v>
      </c>
      <c r="F33">
        <f t="shared" si="1"/>
        <v>16378</v>
      </c>
      <c r="G33">
        <f t="shared" si="2"/>
        <v>9.8999999994703103E-2</v>
      </c>
      <c r="I33">
        <f t="shared" si="5"/>
        <v>9.8999999994703103E-2</v>
      </c>
      <c r="O33">
        <f t="shared" si="3"/>
        <v>3.2571669867150238E-2</v>
      </c>
      <c r="Q33" s="2">
        <f t="shared" si="4"/>
        <v>32041.144999999997</v>
      </c>
      <c r="AA33">
        <v>5</v>
      </c>
      <c r="AC33" t="s">
        <v>30</v>
      </c>
      <c r="AE33" t="s">
        <v>32</v>
      </c>
    </row>
    <row r="34" spans="1:31">
      <c r="A34" t="s">
        <v>36</v>
      </c>
      <c r="B34" s="6"/>
      <c r="C34" s="16">
        <v>47060.364999999998</v>
      </c>
      <c r="D34" s="14"/>
      <c r="E34">
        <f t="shared" si="0"/>
        <v>16379.218749999998</v>
      </c>
      <c r="F34">
        <f t="shared" si="1"/>
        <v>16379</v>
      </c>
      <c r="G34">
        <f t="shared" si="2"/>
        <v>0.14699999999720603</v>
      </c>
      <c r="I34">
        <f t="shared" si="5"/>
        <v>0.14699999999720603</v>
      </c>
      <c r="O34">
        <f t="shared" si="3"/>
        <v>3.2570233945785662E-2</v>
      </c>
      <c r="Q34" s="2">
        <f t="shared" si="4"/>
        <v>32041.864999999998</v>
      </c>
      <c r="AA34">
        <v>5</v>
      </c>
      <c r="AC34" t="s">
        <v>30</v>
      </c>
      <c r="AE34" t="s">
        <v>32</v>
      </c>
    </row>
    <row r="35" spans="1:31">
      <c r="A35" t="s">
        <v>36</v>
      </c>
      <c r="B35" s="6"/>
      <c r="C35" s="16">
        <v>47068.438000000002</v>
      </c>
      <c r="D35" s="14"/>
      <c r="E35">
        <f t="shared" si="0"/>
        <v>16391.232142857145</v>
      </c>
      <c r="F35">
        <f t="shared" si="1"/>
        <v>16391</v>
      </c>
      <c r="G35">
        <f t="shared" si="2"/>
        <v>0.15600000000267755</v>
      </c>
      <c r="I35">
        <f t="shared" si="5"/>
        <v>0.15600000000267755</v>
      </c>
      <c r="O35">
        <f t="shared" si="3"/>
        <v>3.2553002889410654E-2</v>
      </c>
      <c r="Q35" s="2">
        <f t="shared" si="4"/>
        <v>32049.938000000002</v>
      </c>
      <c r="AA35">
        <v>6</v>
      </c>
      <c r="AC35" t="s">
        <v>30</v>
      </c>
      <c r="AE35" t="s">
        <v>32</v>
      </c>
    </row>
    <row r="36" spans="1:31">
      <c r="A36" t="s">
        <v>37</v>
      </c>
      <c r="B36" s="6"/>
      <c r="C36" s="16">
        <v>47107.601000000002</v>
      </c>
      <c r="D36" s="14"/>
      <c r="E36">
        <f t="shared" si="0"/>
        <v>16449.510416666672</v>
      </c>
      <c r="F36">
        <f t="shared" si="1"/>
        <v>16449.5</v>
      </c>
      <c r="G36">
        <f t="shared" si="2"/>
        <v>7.0000000050640665E-3</v>
      </c>
      <c r="I36">
        <f t="shared" si="5"/>
        <v>7.0000000050640665E-3</v>
      </c>
      <c r="O36">
        <f t="shared" si="3"/>
        <v>3.2469001489582511E-2</v>
      </c>
      <c r="Q36" s="2">
        <f t="shared" si="4"/>
        <v>32089.101000000002</v>
      </c>
      <c r="AA36">
        <v>12</v>
      </c>
      <c r="AC36" t="s">
        <v>30</v>
      </c>
      <c r="AE36" t="s">
        <v>32</v>
      </c>
    </row>
    <row r="37" spans="1:31">
      <c r="A37" t="s">
        <v>37</v>
      </c>
      <c r="B37" s="6" t="s">
        <v>54</v>
      </c>
      <c r="C37" s="16">
        <v>47108.256000000001</v>
      </c>
      <c r="D37" s="14"/>
      <c r="E37">
        <f t="shared" si="0"/>
        <v>16450.485119047622</v>
      </c>
      <c r="F37">
        <f t="shared" si="1"/>
        <v>16450.5</v>
      </c>
      <c r="G37">
        <f t="shared" si="2"/>
        <v>-1.0000000002037268E-2</v>
      </c>
      <c r="I37">
        <f t="shared" si="5"/>
        <v>-1.0000000002037268E-2</v>
      </c>
      <c r="O37">
        <f t="shared" si="3"/>
        <v>3.2467565568217935E-2</v>
      </c>
      <c r="Q37" s="2">
        <f t="shared" si="4"/>
        <v>32089.756000000001</v>
      </c>
      <c r="AA37">
        <v>4</v>
      </c>
      <c r="AC37" t="s">
        <v>30</v>
      </c>
      <c r="AE37" t="s">
        <v>32</v>
      </c>
    </row>
    <row r="38" spans="1:31">
      <c r="A38" t="s">
        <v>37</v>
      </c>
      <c r="B38" s="6"/>
      <c r="C38" s="16">
        <v>47141.288</v>
      </c>
      <c r="D38" s="14"/>
      <c r="E38">
        <f t="shared" si="0"/>
        <v>16499.639880952382</v>
      </c>
      <c r="F38">
        <f t="shared" si="1"/>
        <v>16499.5</v>
      </c>
      <c r="G38">
        <f t="shared" si="2"/>
        <v>9.3999999997322448E-2</v>
      </c>
      <c r="I38">
        <f t="shared" si="5"/>
        <v>9.3999999997322448E-2</v>
      </c>
      <c r="O38">
        <f t="shared" si="3"/>
        <v>3.2397205421353339E-2</v>
      </c>
      <c r="Q38" s="2">
        <f t="shared" si="4"/>
        <v>32122.788</v>
      </c>
      <c r="AA38">
        <v>6</v>
      </c>
      <c r="AC38" t="s">
        <v>30</v>
      </c>
      <c r="AE38" t="s">
        <v>32</v>
      </c>
    </row>
    <row r="39" spans="1:31">
      <c r="A39" t="s">
        <v>38</v>
      </c>
      <c r="B39" s="6" t="s">
        <v>54</v>
      </c>
      <c r="C39" s="16">
        <v>47170.303</v>
      </c>
      <c r="D39" s="14"/>
      <c r="E39">
        <f t="shared" si="0"/>
        <v>16542.816964285714</v>
      </c>
      <c r="F39">
        <f t="shared" si="1"/>
        <v>16543</v>
      </c>
      <c r="G39">
        <f t="shared" si="2"/>
        <v>-0.12299999999959255</v>
      </c>
      <c r="I39">
        <f t="shared" si="5"/>
        <v>-0.12299999999959255</v>
      </c>
      <c r="O39">
        <f t="shared" si="3"/>
        <v>3.2334742841993946E-2</v>
      </c>
      <c r="Q39" s="2">
        <f t="shared" si="4"/>
        <v>32151.803</v>
      </c>
      <c r="AA39">
        <v>6</v>
      </c>
      <c r="AC39" t="s">
        <v>30</v>
      </c>
      <c r="AE39" t="s">
        <v>32</v>
      </c>
    </row>
    <row r="40" spans="1:31">
      <c r="A40" t="s">
        <v>39</v>
      </c>
      <c r="B40" s="6"/>
      <c r="C40" s="16">
        <v>47331.462</v>
      </c>
      <c r="D40" s="14"/>
      <c r="E40">
        <f t="shared" si="0"/>
        <v>16782.636904761905</v>
      </c>
      <c r="F40">
        <f t="shared" si="1"/>
        <v>16782.5</v>
      </c>
      <c r="G40">
        <f t="shared" si="2"/>
        <v>9.2000000004190952E-2</v>
      </c>
      <c r="I40">
        <f t="shared" si="5"/>
        <v>9.2000000004190952E-2</v>
      </c>
      <c r="O40">
        <f t="shared" si="3"/>
        <v>3.1990839675176179E-2</v>
      </c>
      <c r="Q40" s="2">
        <f t="shared" si="4"/>
        <v>32312.962</v>
      </c>
      <c r="AA40">
        <v>5</v>
      </c>
      <c r="AC40" t="s">
        <v>30</v>
      </c>
      <c r="AE40" t="s">
        <v>32</v>
      </c>
    </row>
    <row r="41" spans="1:31">
      <c r="A41" t="s">
        <v>40</v>
      </c>
      <c r="B41" s="6"/>
      <c r="C41" s="16">
        <v>47397.544999999998</v>
      </c>
      <c r="D41" s="14"/>
      <c r="E41">
        <f t="shared" si="0"/>
        <v>16880.97470238095</v>
      </c>
      <c r="F41">
        <f t="shared" si="1"/>
        <v>16881</v>
      </c>
      <c r="G41">
        <f t="shared" si="2"/>
        <v>-1.6999999999825377E-2</v>
      </c>
      <c r="I41">
        <f t="shared" si="5"/>
        <v>-1.6999999999825377E-2</v>
      </c>
      <c r="O41">
        <f t="shared" si="3"/>
        <v>3.18494014207647E-2</v>
      </c>
      <c r="Q41" s="2">
        <f t="shared" si="4"/>
        <v>32379.044999999998</v>
      </c>
      <c r="AA41">
        <v>6</v>
      </c>
      <c r="AC41" t="s">
        <v>30</v>
      </c>
      <c r="AE41" t="s">
        <v>32</v>
      </c>
    </row>
    <row r="42" spans="1:31">
      <c r="A42" t="s">
        <v>41</v>
      </c>
      <c r="B42" s="6" t="s">
        <v>54</v>
      </c>
      <c r="C42" s="16">
        <v>47472.41</v>
      </c>
      <c r="D42" s="14"/>
      <c r="E42">
        <f t="shared" si="0"/>
        <v>16992.380952380958</v>
      </c>
      <c r="F42">
        <f t="shared" si="1"/>
        <v>16992.5</v>
      </c>
      <c r="G42">
        <f t="shared" si="2"/>
        <v>-7.9999999994470272E-2</v>
      </c>
      <c r="I42">
        <f t="shared" si="5"/>
        <v>-7.9999999994470272E-2</v>
      </c>
      <c r="O42">
        <f t="shared" si="3"/>
        <v>3.168929618861363E-2</v>
      </c>
      <c r="Q42" s="2">
        <f t="shared" si="4"/>
        <v>32453.910000000003</v>
      </c>
      <c r="AA42">
        <v>6</v>
      </c>
      <c r="AC42" t="s">
        <v>30</v>
      </c>
      <c r="AE42" t="s">
        <v>32</v>
      </c>
    </row>
    <row r="43" spans="1:31">
      <c r="A43" t="s">
        <v>42</v>
      </c>
      <c r="B43" s="6"/>
      <c r="C43" s="16">
        <v>47555.353000000003</v>
      </c>
      <c r="D43" s="14"/>
      <c r="E43">
        <f t="shared" si="0"/>
        <v>17115.80803571429</v>
      </c>
      <c r="F43">
        <f t="shared" si="1"/>
        <v>17116</v>
      </c>
      <c r="G43">
        <f t="shared" si="2"/>
        <v>-0.12900000000081491</v>
      </c>
      <c r="I43">
        <f t="shared" si="5"/>
        <v>-0.12900000000081491</v>
      </c>
      <c r="O43">
        <f t="shared" si="3"/>
        <v>3.1511959900087552E-2</v>
      </c>
      <c r="Q43" s="2">
        <f t="shared" si="4"/>
        <v>32536.853000000003</v>
      </c>
      <c r="AA43">
        <v>5</v>
      </c>
      <c r="AC43" t="s">
        <v>30</v>
      </c>
      <c r="AE43" t="s">
        <v>32</v>
      </c>
    </row>
    <row r="44" spans="1:31">
      <c r="A44" t="s">
        <v>43</v>
      </c>
      <c r="B44" s="6" t="s">
        <v>54</v>
      </c>
      <c r="C44" s="16">
        <v>47824.415999999997</v>
      </c>
      <c r="D44" s="14"/>
      <c r="E44">
        <f t="shared" si="0"/>
        <v>17516.199404761901</v>
      </c>
      <c r="F44">
        <f t="shared" si="1"/>
        <v>17516</v>
      </c>
      <c r="G44">
        <f t="shared" si="2"/>
        <v>0.13399999999819556</v>
      </c>
      <c r="I44">
        <f t="shared" si="5"/>
        <v>0.13399999999819556</v>
      </c>
      <c r="O44">
        <f t="shared" si="3"/>
        <v>3.0937591354254119E-2</v>
      </c>
      <c r="Q44" s="2">
        <f t="shared" si="4"/>
        <v>32805.915999999997</v>
      </c>
      <c r="AA44">
        <v>6</v>
      </c>
      <c r="AC44" t="s">
        <v>30</v>
      </c>
      <c r="AE44" t="s">
        <v>32</v>
      </c>
    </row>
    <row r="45" spans="1:31">
      <c r="A45" t="s">
        <v>44</v>
      </c>
      <c r="B45" s="6"/>
      <c r="C45" s="16">
        <v>48116.392999999996</v>
      </c>
      <c r="D45" s="14"/>
      <c r="E45">
        <f t="shared" si="0"/>
        <v>17950.688988095233</v>
      </c>
      <c r="F45">
        <f t="shared" si="1"/>
        <v>17950.5</v>
      </c>
      <c r="G45">
        <f t="shared" si="2"/>
        <v>0.1269999999931315</v>
      </c>
      <c r="I45">
        <f t="shared" si="5"/>
        <v>0.1269999999931315</v>
      </c>
      <c r="O45">
        <f t="shared" si="3"/>
        <v>3.031368352134255E-2</v>
      </c>
      <c r="Q45" s="2">
        <f t="shared" si="4"/>
        <v>33097.892999999996</v>
      </c>
      <c r="AA45">
        <v>6</v>
      </c>
      <c r="AC45" t="s">
        <v>30</v>
      </c>
      <c r="AE45" t="s">
        <v>32</v>
      </c>
    </row>
    <row r="46" spans="1:31">
      <c r="A46" t="s">
        <v>45</v>
      </c>
      <c r="B46" s="6"/>
      <c r="C46" s="16">
        <v>48484.584999999999</v>
      </c>
      <c r="D46" s="14">
        <v>8.0000000000000002E-3</v>
      </c>
      <c r="E46">
        <f t="shared" si="0"/>
        <v>18498.59375</v>
      </c>
      <c r="F46">
        <f t="shared" si="1"/>
        <v>18498.5</v>
      </c>
      <c r="G46">
        <f t="shared" si="2"/>
        <v>6.3000000001920853E-2</v>
      </c>
      <c r="I46">
        <f t="shared" si="5"/>
        <v>6.3000000001920853E-2</v>
      </c>
      <c r="O46">
        <f t="shared" si="3"/>
        <v>2.9526798613550741E-2</v>
      </c>
      <c r="Q46" s="2">
        <f t="shared" si="4"/>
        <v>33466.084999999999</v>
      </c>
      <c r="AA46">
        <v>7</v>
      </c>
      <c r="AC46" t="s">
        <v>30</v>
      </c>
      <c r="AE46" t="s">
        <v>32</v>
      </c>
    </row>
    <row r="47" spans="1:31">
      <c r="A47" t="s">
        <v>46</v>
      </c>
      <c r="B47" s="6" t="s">
        <v>54</v>
      </c>
      <c r="C47" s="16">
        <v>48532.468000000001</v>
      </c>
      <c r="D47" s="14">
        <v>7.0000000000000001E-3</v>
      </c>
      <c r="E47">
        <f t="shared" si="0"/>
        <v>18569.848214285717</v>
      </c>
      <c r="F47">
        <f t="shared" si="1"/>
        <v>18570</v>
      </c>
      <c r="G47">
        <f t="shared" si="2"/>
        <v>-0.10199999999895226</v>
      </c>
      <c r="I47">
        <f t="shared" si="5"/>
        <v>-0.10199999999895226</v>
      </c>
      <c r="O47">
        <f t="shared" si="3"/>
        <v>2.9424130235983014E-2</v>
      </c>
      <c r="Q47" s="2">
        <f t="shared" si="4"/>
        <v>33513.968000000001</v>
      </c>
      <c r="AA47">
        <v>8</v>
      </c>
      <c r="AC47" t="s">
        <v>30</v>
      </c>
      <c r="AE47" t="s">
        <v>32</v>
      </c>
    </row>
    <row r="48" spans="1:31">
      <c r="A48" t="s">
        <v>47</v>
      </c>
      <c r="B48" s="6"/>
      <c r="C48" s="16">
        <v>48859.523000000001</v>
      </c>
      <c r="D48" s="14">
        <v>0.01</v>
      </c>
      <c r="E48">
        <f t="shared" si="0"/>
        <v>19056.537202380954</v>
      </c>
      <c r="F48">
        <f t="shared" si="1"/>
        <v>19056.5</v>
      </c>
      <c r="G48">
        <f t="shared" si="2"/>
        <v>2.5000000001455192E-2</v>
      </c>
      <c r="I48">
        <f t="shared" si="5"/>
        <v>2.5000000001455192E-2</v>
      </c>
      <c r="O48">
        <f t="shared" si="3"/>
        <v>2.8725554492113101E-2</v>
      </c>
      <c r="Q48" s="2">
        <f t="shared" si="4"/>
        <v>33841.023000000001</v>
      </c>
      <c r="AA48">
        <v>5</v>
      </c>
      <c r="AC48" t="s">
        <v>30</v>
      </c>
      <c r="AE48" t="s">
        <v>32</v>
      </c>
    </row>
    <row r="49" spans="1:31">
      <c r="A49" t="s">
        <v>48</v>
      </c>
      <c r="B49" s="6"/>
      <c r="C49" s="16">
        <v>49207.502999999997</v>
      </c>
      <c r="D49" s="14">
        <v>4.0000000000000001E-3</v>
      </c>
      <c r="E49">
        <f t="shared" si="0"/>
        <v>19574.364583333328</v>
      </c>
      <c r="F49">
        <f t="shared" si="1"/>
        <v>19574.5</v>
      </c>
      <c r="G49">
        <f t="shared" si="2"/>
        <v>-9.1000000000349246E-2</v>
      </c>
      <c r="I49">
        <f t="shared" si="5"/>
        <v>-9.1000000000349246E-2</v>
      </c>
      <c r="O49">
        <f t="shared" si="3"/>
        <v>2.7981747225258799E-2</v>
      </c>
      <c r="Q49" s="2">
        <f t="shared" si="4"/>
        <v>34189.002999999997</v>
      </c>
      <c r="AA49">
        <v>8</v>
      </c>
      <c r="AC49" t="s">
        <v>30</v>
      </c>
      <c r="AE49" t="s">
        <v>32</v>
      </c>
    </row>
    <row r="50" spans="1:31">
      <c r="A50" t="s">
        <v>49</v>
      </c>
      <c r="B50" s="6"/>
      <c r="C50" s="16">
        <v>49888.580999999998</v>
      </c>
      <c r="D50" s="14">
        <v>3.0000000000000001E-3</v>
      </c>
      <c r="E50">
        <f t="shared" si="0"/>
        <v>20587.87351190476</v>
      </c>
      <c r="F50">
        <f t="shared" si="1"/>
        <v>20588</v>
      </c>
      <c r="G50">
        <f t="shared" si="2"/>
        <v>-8.4999999999126885E-2</v>
      </c>
      <c r="I50">
        <f t="shared" si="5"/>
        <v>-8.4999999999126885E-2</v>
      </c>
      <c r="O50">
        <f t="shared" si="3"/>
        <v>2.6526440922253335E-2</v>
      </c>
      <c r="Q50" s="2">
        <f t="shared" si="4"/>
        <v>34870.080999999998</v>
      </c>
      <c r="AA50">
        <v>5</v>
      </c>
      <c r="AC50" t="s">
        <v>30</v>
      </c>
      <c r="AE50" t="s">
        <v>32</v>
      </c>
    </row>
    <row r="51" spans="1:31">
      <c r="A51" t="s">
        <v>50</v>
      </c>
      <c r="B51" s="6"/>
      <c r="C51" s="16">
        <v>50034.25</v>
      </c>
      <c r="D51" s="14">
        <v>3.0000000000000001E-3</v>
      </c>
      <c r="E51">
        <f t="shared" si="0"/>
        <v>20804.642857142859</v>
      </c>
      <c r="F51">
        <f t="shared" si="1"/>
        <v>20804.5</v>
      </c>
      <c r="G51">
        <f t="shared" si="2"/>
        <v>9.5999999997729901E-2</v>
      </c>
      <c r="I51">
        <f t="shared" si="5"/>
        <v>9.5999999997729901E-2</v>
      </c>
      <c r="O51">
        <f t="shared" si="3"/>
        <v>2.6215563946820987E-2</v>
      </c>
      <c r="Q51" s="2">
        <f t="shared" si="4"/>
        <v>35015.75</v>
      </c>
      <c r="AA51">
        <v>7</v>
      </c>
      <c r="AC51" t="s">
        <v>30</v>
      </c>
      <c r="AE51" t="s">
        <v>32</v>
      </c>
    </row>
    <row r="52" spans="1:31">
      <c r="A52" t="s">
        <v>52</v>
      </c>
      <c r="B52" s="6"/>
      <c r="C52" s="16">
        <v>50390.303999999996</v>
      </c>
      <c r="D52" s="14">
        <v>2E-3</v>
      </c>
      <c r="E52">
        <f t="shared" si="0"/>
        <v>21334.485119047615</v>
      </c>
      <c r="F52">
        <f t="shared" si="1"/>
        <v>21334.5</v>
      </c>
      <c r="G52">
        <f t="shared" si="2"/>
        <v>-1.0000000002037268E-2</v>
      </c>
      <c r="I52">
        <f t="shared" si="5"/>
        <v>-1.0000000002037268E-2</v>
      </c>
      <c r="O52">
        <f t="shared" si="3"/>
        <v>2.5454525623591684E-2</v>
      </c>
      <c r="Q52" s="2">
        <f t="shared" si="4"/>
        <v>35371.803999999996</v>
      </c>
      <c r="AA52">
        <v>15</v>
      </c>
      <c r="AC52" t="s">
        <v>51</v>
      </c>
      <c r="AE52" t="s">
        <v>32</v>
      </c>
    </row>
    <row r="53" spans="1:31">
      <c r="A53" s="20" t="s">
        <v>56</v>
      </c>
      <c r="B53" s="6"/>
      <c r="C53" s="14">
        <v>50773.3462</v>
      </c>
      <c r="D53" s="14">
        <v>1.4E-3</v>
      </c>
      <c r="E53">
        <f t="shared" si="0"/>
        <v>21904.488392857143</v>
      </c>
      <c r="F53">
        <f t="shared" si="1"/>
        <v>21904.5</v>
      </c>
      <c r="G53">
        <f t="shared" si="2"/>
        <v>-7.7999999994062819E-3</v>
      </c>
      <c r="J53">
        <f>G53</f>
        <v>-7.7999999994062819E-3</v>
      </c>
      <c r="O53">
        <f t="shared" si="3"/>
        <v>2.4636050445779038E-2</v>
      </c>
      <c r="Q53" s="2">
        <f t="shared" si="4"/>
        <v>35754.8462</v>
      </c>
    </row>
    <row r="54" spans="1:31">
      <c r="A54" s="20" t="s">
        <v>53</v>
      </c>
      <c r="B54" s="6"/>
      <c r="C54" s="16">
        <v>50831.341200000003</v>
      </c>
      <c r="D54" s="14">
        <v>1.1999999999999999E-3</v>
      </c>
      <c r="E54">
        <f t="shared" si="0"/>
        <v>21990.790476190479</v>
      </c>
      <c r="F54">
        <f t="shared" si="1"/>
        <v>21991</v>
      </c>
      <c r="G54">
        <f t="shared" si="2"/>
        <v>-0.1408000000010361</v>
      </c>
      <c r="I54">
        <f>G54</f>
        <v>-0.1408000000010361</v>
      </c>
      <c r="O54">
        <f t="shared" si="3"/>
        <v>2.4511843247742561E-2</v>
      </c>
      <c r="Q54" s="2">
        <f t="shared" si="4"/>
        <v>35812.841200000003</v>
      </c>
      <c r="AA54">
        <v>13</v>
      </c>
      <c r="AC54" t="s">
        <v>51</v>
      </c>
    </row>
    <row r="55" spans="1:31">
      <c r="A55" s="21" t="s">
        <v>62</v>
      </c>
      <c r="B55" s="13" t="s">
        <v>58</v>
      </c>
      <c r="C55" s="15">
        <v>52897.560799999999</v>
      </c>
      <c r="D55" s="15">
        <v>1E-4</v>
      </c>
      <c r="E55">
        <f t="shared" si="0"/>
        <v>25065.522023809524</v>
      </c>
      <c r="F55">
        <f t="shared" si="1"/>
        <v>25065.5</v>
      </c>
      <c r="G55">
        <f t="shared" si="2"/>
        <v>1.4799999997194391E-2</v>
      </c>
      <c r="J55">
        <f>G55</f>
        <v>1.4799999997194391E-2</v>
      </c>
      <c r="O55">
        <f t="shared" si="3"/>
        <v>2.0097103012330315E-2</v>
      </c>
      <c r="Q55" s="2">
        <f t="shared" si="4"/>
        <v>37879.060799999999</v>
      </c>
    </row>
    <row r="56" spans="1:31">
      <c r="A56" s="20" t="s">
        <v>59</v>
      </c>
      <c r="B56" s="11" t="s">
        <v>58</v>
      </c>
      <c r="C56" s="15">
        <v>52901.608999999997</v>
      </c>
      <c r="D56" s="15">
        <v>3.2000000000000002E-3</v>
      </c>
      <c r="E56">
        <f t="shared" si="0"/>
        <v>25071.546130952378</v>
      </c>
      <c r="F56">
        <f t="shared" si="1"/>
        <v>25071.5</v>
      </c>
      <c r="G56">
        <f t="shared" si="2"/>
        <v>3.0999999995401595E-2</v>
      </c>
      <c r="J56">
        <f>G56</f>
        <v>3.0999999995401595E-2</v>
      </c>
      <c r="O56">
        <f t="shared" si="3"/>
        <v>2.0088487484142811E-2</v>
      </c>
      <c r="Q56" s="2">
        <f t="shared" si="4"/>
        <v>37883.108999999997</v>
      </c>
    </row>
    <row r="57" spans="1:31">
      <c r="A57" s="21" t="s">
        <v>62</v>
      </c>
      <c r="B57" s="13" t="s">
        <v>58</v>
      </c>
      <c r="C57" s="15">
        <v>52985.226900000001</v>
      </c>
      <c r="D57" s="15">
        <v>1E-4</v>
      </c>
      <c r="E57">
        <f t="shared" si="0"/>
        <v>25195.977529761905</v>
      </c>
      <c r="F57">
        <f t="shared" si="1"/>
        <v>25196</v>
      </c>
      <c r="G57">
        <f t="shared" si="2"/>
        <v>-1.5099999996891711E-2</v>
      </c>
      <c r="J57">
        <f>G57</f>
        <v>-1.5099999996891711E-2</v>
      </c>
      <c r="O57">
        <f t="shared" si="3"/>
        <v>1.9909715274252157E-2</v>
      </c>
      <c r="Q57" s="2">
        <f t="shared" si="4"/>
        <v>37966.726900000001</v>
      </c>
    </row>
    <row r="58" spans="1:31">
      <c r="A58" s="21" t="s">
        <v>61</v>
      </c>
      <c r="B58" s="13"/>
      <c r="C58" s="14">
        <v>53411.413</v>
      </c>
      <c r="D58" s="14">
        <v>2E-3</v>
      </c>
      <c r="E58">
        <f t="shared" si="0"/>
        <v>25830.183035714286</v>
      </c>
      <c r="F58">
        <f t="shared" si="1"/>
        <v>25830</v>
      </c>
      <c r="G58">
        <f t="shared" si="2"/>
        <v>0.12299999999959255</v>
      </c>
      <c r="J58">
        <f>G58</f>
        <v>0.12299999999959255</v>
      </c>
      <c r="O58">
        <f t="shared" si="3"/>
        <v>1.8999341129106159E-2</v>
      </c>
      <c r="Q58" s="2">
        <f t="shared" si="4"/>
        <v>38392.913</v>
      </c>
    </row>
    <row r="59" spans="1:31">
      <c r="A59" s="27" t="s">
        <v>71</v>
      </c>
      <c r="B59" s="13" t="s">
        <v>58</v>
      </c>
      <c r="C59" s="15">
        <v>53674.421000000002</v>
      </c>
      <c r="D59" s="15">
        <v>4.0000000000000002E-4</v>
      </c>
      <c r="E59">
        <f>+(C59-C$7)/C$8</f>
        <v>26221.56398809524</v>
      </c>
      <c r="F59">
        <f t="shared" si="1"/>
        <v>26221.5</v>
      </c>
      <c r="G59">
        <f>+C59-(C$7+F59*C$8)</f>
        <v>4.3000000005122274E-2</v>
      </c>
      <c r="J59">
        <f>G59</f>
        <v>4.3000000005122274E-2</v>
      </c>
      <c r="O59">
        <f>+C$11+C$12*F59</f>
        <v>1.8437177914871684E-2</v>
      </c>
      <c r="Q59" s="2">
        <f>+C59-15018.5</f>
        <v>38655.921000000002</v>
      </c>
    </row>
    <row r="60" spans="1:31">
      <c r="A60" s="20"/>
    </row>
  </sheetData>
  <sheetProtection sheet="1" objects="1" scenarios="1"/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43"/>
  <sheetViews>
    <sheetView topLeftCell="A43" workbookViewId="0">
      <selection activeCell="A56" sqref="A56:D93"/>
    </sheetView>
  </sheetViews>
  <sheetFormatPr defaultRowHeight="12.75"/>
  <cols>
    <col min="1" max="1" width="19.7109375" style="14" customWidth="1"/>
    <col min="2" max="2" width="4.42578125" style="36" customWidth="1"/>
    <col min="3" max="3" width="12.7109375" style="14" customWidth="1"/>
    <col min="4" max="4" width="5.42578125" style="36" customWidth="1"/>
    <col min="5" max="5" width="14.85546875" style="36" customWidth="1"/>
    <col min="6" max="6" width="9.140625" style="36"/>
    <col min="7" max="7" width="12" style="36" customWidth="1"/>
    <col min="8" max="8" width="14.140625" style="14" customWidth="1"/>
    <col min="9" max="9" width="22.5703125" style="36" customWidth="1"/>
    <col min="10" max="10" width="25.140625" style="36" customWidth="1"/>
    <col min="11" max="11" width="15.7109375" style="36" customWidth="1"/>
    <col min="12" max="12" width="14.140625" style="36" customWidth="1"/>
    <col min="13" max="13" width="9.5703125" style="36" customWidth="1"/>
    <col min="14" max="14" width="14.140625" style="36" customWidth="1"/>
    <col min="15" max="15" width="23.42578125" style="36" customWidth="1"/>
    <col min="16" max="16" width="16.5703125" style="36" customWidth="1"/>
    <col min="17" max="17" width="41" style="36" customWidth="1"/>
    <col min="18" max="16384" width="9.140625" style="36"/>
  </cols>
  <sheetData>
    <row r="1" spans="1:16" ht="15.75">
      <c r="A1" s="60" t="s">
        <v>81</v>
      </c>
      <c r="I1" s="61" t="s">
        <v>82</v>
      </c>
      <c r="J1" s="62" t="s">
        <v>76</v>
      </c>
    </row>
    <row r="2" spans="1:16">
      <c r="I2" s="63" t="s">
        <v>83</v>
      </c>
      <c r="J2" s="64" t="s">
        <v>84</v>
      </c>
    </row>
    <row r="3" spans="1:16">
      <c r="A3" s="65" t="s">
        <v>85</v>
      </c>
      <c r="I3" s="63" t="s">
        <v>86</v>
      </c>
      <c r="J3" s="64" t="s">
        <v>87</v>
      </c>
    </row>
    <row r="4" spans="1:16">
      <c r="I4" s="63" t="s">
        <v>88</v>
      </c>
      <c r="J4" s="64" t="s">
        <v>87</v>
      </c>
    </row>
    <row r="5" spans="1:16" ht="13.5" thickBot="1">
      <c r="I5" s="66" t="s">
        <v>89</v>
      </c>
      <c r="J5" s="67" t="s">
        <v>90</v>
      </c>
    </row>
    <row r="10" spans="1:16" ht="13.5" thickBot="1"/>
    <row r="11" spans="1:16" ht="12.75" customHeight="1" thickBot="1">
      <c r="A11" s="14" t="str">
        <f t="shared" ref="A11:A42" si="0">P11</f>
        <v> GCVS 1985 </v>
      </c>
      <c r="B11" s="6" t="str">
        <f t="shared" ref="B11:B42" si="1">IF(H11=INT(H11),"I","II")</f>
        <v>I</v>
      </c>
      <c r="C11" s="14">
        <f t="shared" ref="C11:C42" si="2">1*G11</f>
        <v>36053.53</v>
      </c>
      <c r="D11" s="36" t="str">
        <f t="shared" ref="D11:D42" si="3">VLOOKUP(F11,I$1:J$5,2,FALSE)</f>
        <v>vis</v>
      </c>
      <c r="E11" s="68">
        <f>VLOOKUP(C11,Active!C$21:E$973,3,FALSE)</f>
        <v>0</v>
      </c>
      <c r="F11" s="6" t="s">
        <v>89</v>
      </c>
      <c r="G11" s="36" t="str">
        <f t="shared" ref="G11:G42" si="4">MID(I11,3,LEN(I11)-3)</f>
        <v>36053.53</v>
      </c>
      <c r="H11" s="14">
        <f t="shared" ref="H11:H42" si="5">1*K11</f>
        <v>-12195</v>
      </c>
      <c r="I11" s="69" t="s">
        <v>91</v>
      </c>
      <c r="J11" s="70" t="s">
        <v>92</v>
      </c>
      <c r="K11" s="69">
        <v>-12195</v>
      </c>
      <c r="L11" s="69" t="s">
        <v>93</v>
      </c>
      <c r="M11" s="70" t="s">
        <v>94</v>
      </c>
      <c r="N11" s="70"/>
      <c r="O11" s="71" t="s">
        <v>95</v>
      </c>
      <c r="P11" s="71" t="s">
        <v>96</v>
      </c>
    </row>
    <row r="12" spans="1:16" ht="12.75" customHeight="1" thickBot="1">
      <c r="A12" s="14" t="str">
        <f t="shared" si="0"/>
        <v> BBS 78 </v>
      </c>
      <c r="B12" s="6" t="str">
        <f t="shared" si="1"/>
        <v>I</v>
      </c>
      <c r="C12" s="14">
        <f t="shared" si="2"/>
        <v>46355.296999999999</v>
      </c>
      <c r="D12" s="36" t="str">
        <f t="shared" si="3"/>
        <v>vis</v>
      </c>
      <c r="E12" s="68">
        <f>VLOOKUP(C12,Active!C$21:E$973,3,FALSE)</f>
        <v>15276.361290705261</v>
      </c>
      <c r="F12" s="6" t="s">
        <v>89</v>
      </c>
      <c r="G12" s="36" t="str">
        <f t="shared" si="4"/>
        <v>46355.297</v>
      </c>
      <c r="H12" s="14">
        <f t="shared" si="5"/>
        <v>-4557</v>
      </c>
      <c r="I12" s="69" t="s">
        <v>195</v>
      </c>
      <c r="J12" s="70" t="s">
        <v>196</v>
      </c>
      <c r="K12" s="69">
        <v>-4557</v>
      </c>
      <c r="L12" s="69" t="s">
        <v>197</v>
      </c>
      <c r="M12" s="70" t="s">
        <v>198</v>
      </c>
      <c r="N12" s="70"/>
      <c r="O12" s="71" t="s">
        <v>199</v>
      </c>
      <c r="P12" s="71" t="s">
        <v>200</v>
      </c>
    </row>
    <row r="13" spans="1:16" ht="12.75" customHeight="1" thickBot="1">
      <c r="A13" s="14" t="str">
        <f t="shared" si="0"/>
        <v> BBS 78 </v>
      </c>
      <c r="B13" s="6" t="str">
        <f t="shared" si="1"/>
        <v>II</v>
      </c>
      <c r="C13" s="14">
        <f t="shared" si="2"/>
        <v>46355.64</v>
      </c>
      <c r="D13" s="36" t="str">
        <f t="shared" si="3"/>
        <v>vis</v>
      </c>
      <c r="E13" s="68">
        <f>VLOOKUP(C13,Active!C$21:E$973,3,FALSE)</f>
        <v>15276.869921110389</v>
      </c>
      <c r="F13" s="6" t="s">
        <v>89</v>
      </c>
      <c r="G13" s="36" t="str">
        <f t="shared" si="4"/>
        <v>46355.640</v>
      </c>
      <c r="H13" s="14">
        <f t="shared" si="5"/>
        <v>-4556.5</v>
      </c>
      <c r="I13" s="69" t="s">
        <v>201</v>
      </c>
      <c r="J13" s="70" t="s">
        <v>202</v>
      </c>
      <c r="K13" s="69">
        <v>-4556.5</v>
      </c>
      <c r="L13" s="69" t="s">
        <v>203</v>
      </c>
      <c r="M13" s="70" t="s">
        <v>198</v>
      </c>
      <c r="N13" s="70"/>
      <c r="O13" s="71" t="s">
        <v>199</v>
      </c>
      <c r="P13" s="71" t="s">
        <v>200</v>
      </c>
    </row>
    <row r="14" spans="1:16" ht="12.75" customHeight="1" thickBot="1">
      <c r="A14" s="14" t="str">
        <f t="shared" si="0"/>
        <v> BBS 81 </v>
      </c>
      <c r="B14" s="6" t="str">
        <f t="shared" si="1"/>
        <v>I</v>
      </c>
      <c r="C14" s="14">
        <f t="shared" si="2"/>
        <v>46696.313999999998</v>
      </c>
      <c r="D14" s="36" t="str">
        <f t="shared" si="3"/>
        <v>vis</v>
      </c>
      <c r="E14" s="68">
        <f>VLOOKUP(C14,Active!C$21:E$973,3,FALSE)</f>
        <v>15782.051129960259</v>
      </c>
      <c r="F14" s="6" t="s">
        <v>89</v>
      </c>
      <c r="G14" s="36" t="str">
        <f t="shared" si="4"/>
        <v>46696.314</v>
      </c>
      <c r="H14" s="14">
        <f t="shared" si="5"/>
        <v>-4304</v>
      </c>
      <c r="I14" s="69" t="s">
        <v>210</v>
      </c>
      <c r="J14" s="70" t="s">
        <v>211</v>
      </c>
      <c r="K14" s="69">
        <v>-4304</v>
      </c>
      <c r="L14" s="69" t="s">
        <v>212</v>
      </c>
      <c r="M14" s="70" t="s">
        <v>198</v>
      </c>
      <c r="N14" s="70"/>
      <c r="O14" s="71" t="s">
        <v>199</v>
      </c>
      <c r="P14" s="71" t="s">
        <v>213</v>
      </c>
    </row>
    <row r="15" spans="1:16" ht="12.75" customHeight="1" thickBot="1">
      <c r="A15" s="14" t="str">
        <f t="shared" si="0"/>
        <v> BBS 82 </v>
      </c>
      <c r="B15" s="6" t="str">
        <f t="shared" si="1"/>
        <v>I</v>
      </c>
      <c r="C15" s="14">
        <f t="shared" si="2"/>
        <v>46821.286999999997</v>
      </c>
      <c r="D15" s="36" t="str">
        <f t="shared" si="3"/>
        <v>vis</v>
      </c>
      <c r="E15" s="68">
        <f>VLOOKUP(C15,Active!C$21:E$973,3,FALSE)</f>
        <v>15967.372026810603</v>
      </c>
      <c r="F15" s="6" t="s">
        <v>89</v>
      </c>
      <c r="G15" s="36" t="str">
        <f t="shared" si="4"/>
        <v>46821.287</v>
      </c>
      <c r="H15" s="14">
        <f t="shared" si="5"/>
        <v>-4211</v>
      </c>
      <c r="I15" s="69" t="s">
        <v>217</v>
      </c>
      <c r="J15" s="70" t="s">
        <v>218</v>
      </c>
      <c r="K15" s="69">
        <v>-4211</v>
      </c>
      <c r="L15" s="69" t="s">
        <v>219</v>
      </c>
      <c r="M15" s="70" t="s">
        <v>198</v>
      </c>
      <c r="N15" s="70"/>
      <c r="O15" s="71" t="s">
        <v>199</v>
      </c>
      <c r="P15" s="71" t="s">
        <v>220</v>
      </c>
    </row>
    <row r="16" spans="1:16" ht="12.75" customHeight="1" thickBot="1">
      <c r="A16" s="14" t="str">
        <f t="shared" si="0"/>
        <v> BBS 84 </v>
      </c>
      <c r="B16" s="6" t="str">
        <f t="shared" si="1"/>
        <v>I</v>
      </c>
      <c r="C16" s="14">
        <f t="shared" si="2"/>
        <v>46976.497000000003</v>
      </c>
      <c r="D16" s="36" t="str">
        <f t="shared" si="3"/>
        <v>vis</v>
      </c>
      <c r="E16" s="68">
        <f>VLOOKUP(C16,Active!C$21:E$973,3,FALSE)</f>
        <v>16197.530992348307</v>
      </c>
      <c r="F16" s="6" t="s">
        <v>89</v>
      </c>
      <c r="G16" s="36" t="str">
        <f t="shared" si="4"/>
        <v>46976.497</v>
      </c>
      <c r="H16" s="14">
        <f t="shared" si="5"/>
        <v>-4096</v>
      </c>
      <c r="I16" s="69" t="s">
        <v>221</v>
      </c>
      <c r="J16" s="70" t="s">
        <v>222</v>
      </c>
      <c r="K16" s="69">
        <v>-4096</v>
      </c>
      <c r="L16" s="69" t="s">
        <v>223</v>
      </c>
      <c r="M16" s="70" t="s">
        <v>198</v>
      </c>
      <c r="N16" s="70"/>
      <c r="O16" s="71" t="s">
        <v>199</v>
      </c>
      <c r="P16" s="71" t="s">
        <v>224</v>
      </c>
    </row>
    <row r="17" spans="1:16" ht="12.75" customHeight="1" thickBot="1">
      <c r="A17" s="14" t="str">
        <f t="shared" si="0"/>
        <v> BBS 85 </v>
      </c>
      <c r="B17" s="6" t="str">
        <f t="shared" si="1"/>
        <v>I</v>
      </c>
      <c r="C17" s="14">
        <f t="shared" si="2"/>
        <v>47052.315000000002</v>
      </c>
      <c r="D17" s="36" t="str">
        <f t="shared" si="3"/>
        <v>vis</v>
      </c>
      <c r="E17" s="68">
        <f>VLOOKUP(C17,Active!C$21:E$973,3,FALSE)</f>
        <v>16309.960555193078</v>
      </c>
      <c r="F17" s="6" t="s">
        <v>89</v>
      </c>
      <c r="G17" s="36" t="str">
        <f t="shared" si="4"/>
        <v>47052.315</v>
      </c>
      <c r="H17" s="14">
        <f t="shared" si="5"/>
        <v>-4040</v>
      </c>
      <c r="I17" s="69" t="s">
        <v>225</v>
      </c>
      <c r="J17" s="70" t="s">
        <v>226</v>
      </c>
      <c r="K17" s="69">
        <v>-4040</v>
      </c>
      <c r="L17" s="69" t="s">
        <v>227</v>
      </c>
      <c r="M17" s="70" t="s">
        <v>198</v>
      </c>
      <c r="N17" s="70"/>
      <c r="O17" s="71" t="s">
        <v>199</v>
      </c>
      <c r="P17" s="71" t="s">
        <v>228</v>
      </c>
    </row>
    <row r="18" spans="1:16" ht="12.75" customHeight="1" thickBot="1">
      <c r="A18" s="14" t="str">
        <f t="shared" si="0"/>
        <v> BBS 85 </v>
      </c>
      <c r="B18" s="6" t="str">
        <f t="shared" si="1"/>
        <v>I</v>
      </c>
      <c r="C18" s="14">
        <f t="shared" si="2"/>
        <v>47053.631999999998</v>
      </c>
      <c r="D18" s="36" t="str">
        <f t="shared" si="3"/>
        <v>vis</v>
      </c>
      <c r="E18" s="68">
        <f>VLOOKUP(C18,Active!C$21:E$973,3,FALSE)</f>
        <v>16311.913518002253</v>
      </c>
      <c r="F18" s="6" t="s">
        <v>89</v>
      </c>
      <c r="G18" s="36" t="str">
        <f t="shared" si="4"/>
        <v>47053.632</v>
      </c>
      <c r="H18" s="14">
        <f t="shared" si="5"/>
        <v>-4039</v>
      </c>
      <c r="I18" s="69" t="s">
        <v>229</v>
      </c>
      <c r="J18" s="70" t="s">
        <v>230</v>
      </c>
      <c r="K18" s="69">
        <v>-4039</v>
      </c>
      <c r="L18" s="69" t="s">
        <v>231</v>
      </c>
      <c r="M18" s="70" t="s">
        <v>198</v>
      </c>
      <c r="N18" s="70"/>
      <c r="O18" s="71" t="s">
        <v>199</v>
      </c>
      <c r="P18" s="71" t="s">
        <v>228</v>
      </c>
    </row>
    <row r="19" spans="1:16" ht="12.75" customHeight="1" thickBot="1">
      <c r="A19" s="14" t="str">
        <f t="shared" si="0"/>
        <v> BBS 85 </v>
      </c>
      <c r="B19" s="6" t="str">
        <f t="shared" si="1"/>
        <v>II</v>
      </c>
      <c r="C19" s="14">
        <f t="shared" si="2"/>
        <v>47054.313000000002</v>
      </c>
      <c r="D19" s="36" t="str">
        <f t="shared" si="3"/>
        <v>vis</v>
      </c>
      <c r="E19" s="68">
        <f>VLOOKUP(C19,Active!C$21:E$973,3,FALSE)</f>
        <v>16312.923364375118</v>
      </c>
      <c r="F19" s="6" t="s">
        <v>89</v>
      </c>
      <c r="G19" s="36" t="str">
        <f t="shared" si="4"/>
        <v>47054.313</v>
      </c>
      <c r="H19" s="14">
        <f t="shared" si="5"/>
        <v>-4038.5</v>
      </c>
      <c r="I19" s="69" t="s">
        <v>232</v>
      </c>
      <c r="J19" s="70" t="s">
        <v>233</v>
      </c>
      <c r="K19" s="69">
        <v>-4038.5</v>
      </c>
      <c r="L19" s="69" t="s">
        <v>234</v>
      </c>
      <c r="M19" s="70" t="s">
        <v>198</v>
      </c>
      <c r="N19" s="70"/>
      <c r="O19" s="71" t="s">
        <v>199</v>
      </c>
      <c r="P19" s="71" t="s">
        <v>228</v>
      </c>
    </row>
    <row r="20" spans="1:16" ht="12.75" customHeight="1" thickBot="1">
      <c r="A20" s="14" t="str">
        <f t="shared" si="0"/>
        <v> BBS 85 </v>
      </c>
      <c r="B20" s="6" t="str">
        <f t="shared" si="1"/>
        <v>II</v>
      </c>
      <c r="C20" s="14">
        <f t="shared" si="2"/>
        <v>47055.654000000002</v>
      </c>
      <c r="D20" s="36" t="str">
        <f t="shared" si="3"/>
        <v>vis</v>
      </c>
      <c r="E20" s="68">
        <f>VLOOKUP(C20,Active!C$21:E$973,3,FALSE)</f>
        <v>16314.911916483783</v>
      </c>
      <c r="F20" s="6" t="s">
        <v>89</v>
      </c>
      <c r="G20" s="36" t="str">
        <f t="shared" si="4"/>
        <v>47055.654</v>
      </c>
      <c r="H20" s="14">
        <f t="shared" si="5"/>
        <v>-4037.5</v>
      </c>
      <c r="I20" s="69" t="s">
        <v>235</v>
      </c>
      <c r="J20" s="70" t="s">
        <v>236</v>
      </c>
      <c r="K20" s="69">
        <v>-4037.5</v>
      </c>
      <c r="L20" s="69" t="s">
        <v>237</v>
      </c>
      <c r="M20" s="70" t="s">
        <v>198</v>
      </c>
      <c r="N20" s="70"/>
      <c r="O20" s="71" t="s">
        <v>199</v>
      </c>
      <c r="P20" s="71" t="s">
        <v>228</v>
      </c>
    </row>
    <row r="21" spans="1:16" ht="12.75" customHeight="1" thickBot="1">
      <c r="A21" s="14" t="str">
        <f t="shared" si="0"/>
        <v> BBS 85 </v>
      </c>
      <c r="B21" s="6" t="str">
        <f t="shared" si="1"/>
        <v>I</v>
      </c>
      <c r="C21" s="14">
        <f t="shared" si="2"/>
        <v>47056.296999999999</v>
      </c>
      <c r="D21" s="36" t="str">
        <f t="shared" si="3"/>
        <v>vis</v>
      </c>
      <c r="E21" s="68">
        <f>VLOOKUP(C21,Active!C$21:E$973,3,FALSE)</f>
        <v>16315.865413132453</v>
      </c>
      <c r="F21" s="6" t="s">
        <v>89</v>
      </c>
      <c r="G21" s="36" t="str">
        <f t="shared" si="4"/>
        <v>47056.297</v>
      </c>
      <c r="H21" s="14">
        <f t="shared" si="5"/>
        <v>-4037</v>
      </c>
      <c r="I21" s="69" t="s">
        <v>238</v>
      </c>
      <c r="J21" s="70" t="s">
        <v>239</v>
      </c>
      <c r="K21" s="69">
        <v>-4037</v>
      </c>
      <c r="L21" s="69" t="s">
        <v>182</v>
      </c>
      <c r="M21" s="70" t="s">
        <v>198</v>
      </c>
      <c r="N21" s="70"/>
      <c r="O21" s="71" t="s">
        <v>199</v>
      </c>
      <c r="P21" s="71" t="s">
        <v>228</v>
      </c>
    </row>
    <row r="22" spans="1:16" ht="12.75" customHeight="1" thickBot="1">
      <c r="A22" s="14" t="str">
        <f t="shared" si="0"/>
        <v> BBS 85 </v>
      </c>
      <c r="B22" s="6" t="str">
        <f t="shared" si="1"/>
        <v>I</v>
      </c>
      <c r="C22" s="14">
        <f t="shared" si="2"/>
        <v>47057.661999999997</v>
      </c>
      <c r="D22" s="36" t="str">
        <f t="shared" si="3"/>
        <v>vis</v>
      </c>
      <c r="E22" s="68">
        <f>VLOOKUP(C22,Active!C$21:E$973,3,FALSE)</f>
        <v>16317.889554540599</v>
      </c>
      <c r="F22" s="6" t="s">
        <v>89</v>
      </c>
      <c r="G22" s="36" t="str">
        <f t="shared" si="4"/>
        <v>47057.662</v>
      </c>
      <c r="H22" s="14">
        <f t="shared" si="5"/>
        <v>-4036</v>
      </c>
      <c r="I22" s="69" t="s">
        <v>240</v>
      </c>
      <c r="J22" s="70" t="s">
        <v>241</v>
      </c>
      <c r="K22" s="69">
        <v>-4036</v>
      </c>
      <c r="L22" s="69" t="s">
        <v>194</v>
      </c>
      <c r="M22" s="70" t="s">
        <v>198</v>
      </c>
      <c r="N22" s="70"/>
      <c r="O22" s="71" t="s">
        <v>199</v>
      </c>
      <c r="P22" s="71" t="s">
        <v>228</v>
      </c>
    </row>
    <row r="23" spans="1:16" ht="12.75" customHeight="1" thickBot="1">
      <c r="A23" s="14" t="str">
        <f t="shared" si="0"/>
        <v> BBS 85 </v>
      </c>
      <c r="B23" s="6" t="str">
        <f t="shared" si="1"/>
        <v>II</v>
      </c>
      <c r="C23" s="14">
        <f t="shared" si="2"/>
        <v>47059.644999999997</v>
      </c>
      <c r="D23" s="36" t="str">
        <f t="shared" si="3"/>
        <v>vis</v>
      </c>
      <c r="E23" s="68">
        <f>VLOOKUP(C23,Active!C$21:E$973,3,FALSE)</f>
        <v>16320.830120410461</v>
      </c>
      <c r="F23" s="6" t="s">
        <v>89</v>
      </c>
      <c r="G23" s="36" t="str">
        <f t="shared" si="4"/>
        <v>47059.645</v>
      </c>
      <c r="H23" s="14">
        <f t="shared" si="5"/>
        <v>-4034.5</v>
      </c>
      <c r="I23" s="69" t="s">
        <v>242</v>
      </c>
      <c r="J23" s="70" t="s">
        <v>243</v>
      </c>
      <c r="K23" s="69">
        <v>-4034.5</v>
      </c>
      <c r="L23" s="69" t="s">
        <v>244</v>
      </c>
      <c r="M23" s="70" t="s">
        <v>198</v>
      </c>
      <c r="N23" s="70"/>
      <c r="O23" s="71" t="s">
        <v>199</v>
      </c>
      <c r="P23" s="71" t="s">
        <v>228</v>
      </c>
    </row>
    <row r="24" spans="1:16" ht="12.75" customHeight="1" thickBot="1">
      <c r="A24" s="14" t="str">
        <f t="shared" si="0"/>
        <v> BBS 85 </v>
      </c>
      <c r="B24" s="6" t="str">
        <f t="shared" si="1"/>
        <v>I</v>
      </c>
      <c r="C24" s="14">
        <f t="shared" si="2"/>
        <v>47060.364999999998</v>
      </c>
      <c r="D24" s="36" t="str">
        <f t="shared" si="3"/>
        <v>vis</v>
      </c>
      <c r="E24" s="68">
        <f>VLOOKUP(C24,Active!C$21:E$973,3,FALSE)</f>
        <v>16321.897799394981</v>
      </c>
      <c r="F24" s="6" t="s">
        <v>89</v>
      </c>
      <c r="G24" s="36" t="str">
        <f t="shared" si="4"/>
        <v>47060.365</v>
      </c>
      <c r="H24" s="14">
        <f t="shared" si="5"/>
        <v>-4034</v>
      </c>
      <c r="I24" s="69" t="s">
        <v>245</v>
      </c>
      <c r="J24" s="70" t="s">
        <v>246</v>
      </c>
      <c r="K24" s="69">
        <v>-4034</v>
      </c>
      <c r="L24" s="69" t="s">
        <v>130</v>
      </c>
      <c r="M24" s="70" t="s">
        <v>198</v>
      </c>
      <c r="N24" s="70"/>
      <c r="O24" s="71" t="s">
        <v>199</v>
      </c>
      <c r="P24" s="71" t="s">
        <v>228</v>
      </c>
    </row>
    <row r="25" spans="1:16" ht="12.75" customHeight="1" thickBot="1">
      <c r="A25" s="14" t="str">
        <f t="shared" si="0"/>
        <v> BBS 85 </v>
      </c>
      <c r="B25" s="6" t="str">
        <f t="shared" si="1"/>
        <v>I</v>
      </c>
      <c r="C25" s="14">
        <f t="shared" si="2"/>
        <v>47068.438000000002</v>
      </c>
      <c r="D25" s="36" t="str">
        <f t="shared" si="3"/>
        <v>vis</v>
      </c>
      <c r="E25" s="68">
        <f>VLOOKUP(C25,Active!C$21:E$973,3,FALSE)</f>
        <v>16333.869150008903</v>
      </c>
      <c r="F25" s="6" t="s">
        <v>89</v>
      </c>
      <c r="G25" s="36" t="str">
        <f t="shared" si="4"/>
        <v>47068.438</v>
      </c>
      <c r="H25" s="14">
        <f t="shared" si="5"/>
        <v>-4028</v>
      </c>
      <c r="I25" s="69" t="s">
        <v>247</v>
      </c>
      <c r="J25" s="70" t="s">
        <v>248</v>
      </c>
      <c r="K25" s="69">
        <v>-4028</v>
      </c>
      <c r="L25" s="69" t="s">
        <v>249</v>
      </c>
      <c r="M25" s="70" t="s">
        <v>198</v>
      </c>
      <c r="N25" s="70"/>
      <c r="O25" s="71" t="s">
        <v>199</v>
      </c>
      <c r="P25" s="71" t="s">
        <v>228</v>
      </c>
    </row>
    <row r="26" spans="1:16" ht="12.75" customHeight="1" thickBot="1">
      <c r="A26" s="14" t="str">
        <f t="shared" si="0"/>
        <v> BBS 86 </v>
      </c>
      <c r="B26" s="6" t="str">
        <f t="shared" si="1"/>
        <v>I</v>
      </c>
      <c r="C26" s="14">
        <f t="shared" si="2"/>
        <v>47107.601000000002</v>
      </c>
      <c r="D26" s="36" t="str">
        <f t="shared" si="3"/>
        <v>vis</v>
      </c>
      <c r="E26" s="68">
        <f>VLOOKUP(C26,Active!C$21:E$973,3,FALSE)</f>
        <v>16391.943472329327</v>
      </c>
      <c r="F26" s="6" t="s">
        <v>89</v>
      </c>
      <c r="G26" s="36" t="str">
        <f t="shared" si="4"/>
        <v>47107.601</v>
      </c>
      <c r="H26" s="14">
        <f t="shared" si="5"/>
        <v>-3999</v>
      </c>
      <c r="I26" s="69" t="s">
        <v>250</v>
      </c>
      <c r="J26" s="70" t="s">
        <v>251</v>
      </c>
      <c r="K26" s="69">
        <v>-3999</v>
      </c>
      <c r="L26" s="69" t="s">
        <v>252</v>
      </c>
      <c r="M26" s="70" t="s">
        <v>198</v>
      </c>
      <c r="N26" s="70"/>
      <c r="O26" s="71" t="s">
        <v>199</v>
      </c>
      <c r="P26" s="71" t="s">
        <v>253</v>
      </c>
    </row>
    <row r="27" spans="1:16" ht="12.75" customHeight="1" thickBot="1">
      <c r="A27" s="14" t="str">
        <f t="shared" si="0"/>
        <v> BBS 86 </v>
      </c>
      <c r="B27" s="6" t="str">
        <f t="shared" si="1"/>
        <v>II</v>
      </c>
      <c r="C27" s="14">
        <f t="shared" si="2"/>
        <v>47108.256000000001</v>
      </c>
      <c r="D27" s="36" t="str">
        <f t="shared" si="3"/>
        <v>vis</v>
      </c>
      <c r="E27" s="68">
        <f>VLOOKUP(C27,Active!C$21:E$973,3,FALSE)</f>
        <v>16392.914763627741</v>
      </c>
      <c r="F27" s="6" t="s">
        <v>89</v>
      </c>
      <c r="G27" s="36" t="str">
        <f t="shared" si="4"/>
        <v>47108.256</v>
      </c>
      <c r="H27" s="14">
        <f t="shared" si="5"/>
        <v>-3998.5</v>
      </c>
      <c r="I27" s="69" t="s">
        <v>254</v>
      </c>
      <c r="J27" s="70" t="s">
        <v>255</v>
      </c>
      <c r="K27" s="69">
        <v>-3998.5</v>
      </c>
      <c r="L27" s="69" t="s">
        <v>256</v>
      </c>
      <c r="M27" s="70" t="s">
        <v>198</v>
      </c>
      <c r="N27" s="70"/>
      <c r="O27" s="71" t="s">
        <v>199</v>
      </c>
      <c r="P27" s="71" t="s">
        <v>253</v>
      </c>
    </row>
    <row r="28" spans="1:16" ht="12.75" customHeight="1" thickBot="1">
      <c r="A28" s="14" t="str">
        <f t="shared" si="0"/>
        <v> BBS 86 </v>
      </c>
      <c r="B28" s="6" t="str">
        <f t="shared" si="1"/>
        <v>I</v>
      </c>
      <c r="C28" s="14">
        <f t="shared" si="2"/>
        <v>47141.288</v>
      </c>
      <c r="D28" s="36" t="str">
        <f t="shared" si="3"/>
        <v>vis</v>
      </c>
      <c r="E28" s="68">
        <f>VLOOKUP(C28,Active!C$21:E$973,3,FALSE)</f>
        <v>16441.89750281749</v>
      </c>
      <c r="F28" s="6" t="s">
        <v>89</v>
      </c>
      <c r="G28" s="36" t="str">
        <f t="shared" si="4"/>
        <v>47141.288</v>
      </c>
      <c r="H28" s="14">
        <f t="shared" si="5"/>
        <v>-3974</v>
      </c>
      <c r="I28" s="69" t="s">
        <v>257</v>
      </c>
      <c r="J28" s="70" t="s">
        <v>258</v>
      </c>
      <c r="K28" s="69">
        <v>-3974</v>
      </c>
      <c r="L28" s="69" t="s">
        <v>259</v>
      </c>
      <c r="M28" s="70" t="s">
        <v>198</v>
      </c>
      <c r="N28" s="70"/>
      <c r="O28" s="71" t="s">
        <v>199</v>
      </c>
      <c r="P28" s="71" t="s">
        <v>253</v>
      </c>
    </row>
    <row r="29" spans="1:16" ht="12.75" customHeight="1" thickBot="1">
      <c r="A29" s="14" t="str">
        <f t="shared" si="0"/>
        <v> BBS 87 </v>
      </c>
      <c r="B29" s="6" t="str">
        <f t="shared" si="1"/>
        <v>II</v>
      </c>
      <c r="C29" s="14">
        <f t="shared" si="2"/>
        <v>47170.303</v>
      </c>
      <c r="D29" s="36" t="str">
        <f t="shared" si="3"/>
        <v>vis</v>
      </c>
      <c r="E29" s="68">
        <f>VLOOKUP(C29,Active!C$21:E$973,3,FALSE)</f>
        <v>16484.92348300611</v>
      </c>
      <c r="F29" s="6" t="s">
        <v>89</v>
      </c>
      <c r="G29" s="36" t="str">
        <f t="shared" si="4"/>
        <v>47170.303</v>
      </c>
      <c r="H29" s="14">
        <f t="shared" si="5"/>
        <v>-3952.5</v>
      </c>
      <c r="I29" s="69" t="s">
        <v>260</v>
      </c>
      <c r="J29" s="70" t="s">
        <v>261</v>
      </c>
      <c r="K29" s="69">
        <v>-3952.5</v>
      </c>
      <c r="L29" s="69" t="s">
        <v>262</v>
      </c>
      <c r="M29" s="70" t="s">
        <v>198</v>
      </c>
      <c r="N29" s="70"/>
      <c r="O29" s="71" t="s">
        <v>199</v>
      </c>
      <c r="P29" s="71" t="s">
        <v>263</v>
      </c>
    </row>
    <row r="30" spans="1:16" ht="12.75" customHeight="1" thickBot="1">
      <c r="A30" s="14" t="str">
        <f t="shared" si="0"/>
        <v> BBS 88 </v>
      </c>
      <c r="B30" s="6" t="str">
        <f t="shared" si="1"/>
        <v>I</v>
      </c>
      <c r="C30" s="14">
        <f t="shared" si="2"/>
        <v>47331.462</v>
      </c>
      <c r="D30" s="36" t="str">
        <f t="shared" si="3"/>
        <v>vis</v>
      </c>
      <c r="E30" s="68">
        <f>VLOOKUP(C30,Active!C$21:E$973,3,FALSE)</f>
        <v>16723.904146153393</v>
      </c>
      <c r="F30" s="6" t="s">
        <v>89</v>
      </c>
      <c r="G30" s="36" t="str">
        <f t="shared" si="4"/>
        <v>47331.462</v>
      </c>
      <c r="H30" s="14">
        <f t="shared" si="5"/>
        <v>-3833</v>
      </c>
      <c r="I30" s="69" t="s">
        <v>264</v>
      </c>
      <c r="J30" s="70" t="s">
        <v>265</v>
      </c>
      <c r="K30" s="69">
        <v>-3833</v>
      </c>
      <c r="L30" s="69" t="s">
        <v>266</v>
      </c>
      <c r="M30" s="70" t="s">
        <v>198</v>
      </c>
      <c r="N30" s="70"/>
      <c r="O30" s="71" t="s">
        <v>199</v>
      </c>
      <c r="P30" s="71" t="s">
        <v>267</v>
      </c>
    </row>
    <row r="31" spans="1:16" ht="12.75" customHeight="1" thickBot="1">
      <c r="A31" s="14" t="str">
        <f t="shared" si="0"/>
        <v> BBS 89 </v>
      </c>
      <c r="B31" s="6" t="str">
        <f t="shared" si="1"/>
        <v>I</v>
      </c>
      <c r="C31" s="14">
        <f t="shared" si="2"/>
        <v>47397.544999999998</v>
      </c>
      <c r="D31" s="36" t="str">
        <f t="shared" si="3"/>
        <v>vis</v>
      </c>
      <c r="E31" s="68">
        <f>VLOOKUP(C31,Active!C$21:E$973,3,FALSE)</f>
        <v>16821.897799394981</v>
      </c>
      <c r="F31" s="6" t="s">
        <v>89</v>
      </c>
      <c r="G31" s="36" t="str">
        <f t="shared" si="4"/>
        <v>47397.545</v>
      </c>
      <c r="H31" s="14">
        <f t="shared" si="5"/>
        <v>-3784</v>
      </c>
      <c r="I31" s="69" t="s">
        <v>268</v>
      </c>
      <c r="J31" s="70" t="s">
        <v>269</v>
      </c>
      <c r="K31" s="69">
        <v>-3784</v>
      </c>
      <c r="L31" s="69" t="s">
        <v>148</v>
      </c>
      <c r="M31" s="70" t="s">
        <v>198</v>
      </c>
      <c r="N31" s="70"/>
      <c r="O31" s="71" t="s">
        <v>199</v>
      </c>
      <c r="P31" s="71" t="s">
        <v>270</v>
      </c>
    </row>
    <row r="32" spans="1:16" ht="12.75" customHeight="1" thickBot="1">
      <c r="A32" s="14" t="str">
        <f t="shared" si="0"/>
        <v> BBS 90 </v>
      </c>
      <c r="B32" s="6" t="str">
        <f t="shared" si="1"/>
        <v>II</v>
      </c>
      <c r="C32" s="14">
        <f t="shared" si="2"/>
        <v>47472.41</v>
      </c>
      <c r="D32" s="36" t="str">
        <f t="shared" si="3"/>
        <v>vis</v>
      </c>
      <c r="E32" s="68">
        <f>VLOOKUP(C32,Active!C$21:E$973,3,FALSE)</f>
        <v>16932.914170472752</v>
      </c>
      <c r="F32" s="6" t="s">
        <v>89</v>
      </c>
      <c r="G32" s="36" t="str">
        <f t="shared" si="4"/>
        <v>47472.410</v>
      </c>
      <c r="H32" s="14">
        <f t="shared" si="5"/>
        <v>-3728.5</v>
      </c>
      <c r="I32" s="69" t="s">
        <v>271</v>
      </c>
      <c r="J32" s="70" t="s">
        <v>272</v>
      </c>
      <c r="K32" s="69">
        <v>-3728.5</v>
      </c>
      <c r="L32" s="69" t="s">
        <v>142</v>
      </c>
      <c r="M32" s="70" t="s">
        <v>198</v>
      </c>
      <c r="N32" s="70"/>
      <c r="O32" s="71" t="s">
        <v>199</v>
      </c>
      <c r="P32" s="71" t="s">
        <v>273</v>
      </c>
    </row>
    <row r="33" spans="1:16" ht="12.75" customHeight="1" thickBot="1">
      <c r="A33" s="14" t="str">
        <f t="shared" si="0"/>
        <v> BBS 91 </v>
      </c>
      <c r="B33" s="6" t="str">
        <f t="shared" si="1"/>
        <v>I</v>
      </c>
      <c r="C33" s="14">
        <f t="shared" si="2"/>
        <v>47555.353000000003</v>
      </c>
      <c r="D33" s="36" t="str">
        <f t="shared" si="3"/>
        <v>vis</v>
      </c>
      <c r="E33" s="68">
        <f>VLOOKUP(C33,Active!C$21:E$973,3,FALSE)</f>
        <v>17055.909306601821</v>
      </c>
      <c r="F33" s="6" t="s">
        <v>89</v>
      </c>
      <c r="G33" s="36" t="str">
        <f t="shared" si="4"/>
        <v>47555.353</v>
      </c>
      <c r="H33" s="14">
        <f t="shared" si="5"/>
        <v>-3667</v>
      </c>
      <c r="I33" s="69" t="s">
        <v>274</v>
      </c>
      <c r="J33" s="70" t="s">
        <v>275</v>
      </c>
      <c r="K33" s="69">
        <v>-3667</v>
      </c>
      <c r="L33" s="69" t="s">
        <v>206</v>
      </c>
      <c r="M33" s="70" t="s">
        <v>198</v>
      </c>
      <c r="N33" s="70"/>
      <c r="O33" s="71" t="s">
        <v>199</v>
      </c>
      <c r="P33" s="71" t="s">
        <v>276</v>
      </c>
    </row>
    <row r="34" spans="1:16" ht="12.75" customHeight="1" thickBot="1">
      <c r="A34" s="14" t="str">
        <f t="shared" si="0"/>
        <v> BBS 93 </v>
      </c>
      <c r="B34" s="6" t="str">
        <f t="shared" si="1"/>
        <v>II</v>
      </c>
      <c r="C34" s="14">
        <f t="shared" si="2"/>
        <v>47824.415999999997</v>
      </c>
      <c r="D34" s="36" t="str">
        <f t="shared" si="3"/>
        <v>vis</v>
      </c>
      <c r="E34" s="68">
        <f>VLOOKUP(C34,Active!C$21:E$973,3,FALSE)</f>
        <v>17454.899460228957</v>
      </c>
      <c r="F34" s="6" t="s">
        <v>89</v>
      </c>
      <c r="G34" s="36" t="str">
        <f t="shared" si="4"/>
        <v>47824.416</v>
      </c>
      <c r="H34" s="14">
        <f t="shared" si="5"/>
        <v>-3467.5</v>
      </c>
      <c r="I34" s="69" t="s">
        <v>277</v>
      </c>
      <c r="J34" s="70" t="s">
        <v>278</v>
      </c>
      <c r="K34" s="69">
        <v>-3467.5</v>
      </c>
      <c r="L34" s="69" t="s">
        <v>161</v>
      </c>
      <c r="M34" s="70" t="s">
        <v>198</v>
      </c>
      <c r="N34" s="70"/>
      <c r="O34" s="71" t="s">
        <v>199</v>
      </c>
      <c r="P34" s="71" t="s">
        <v>279</v>
      </c>
    </row>
    <row r="35" spans="1:16" ht="12.75" customHeight="1" thickBot="1">
      <c r="A35" s="14" t="str">
        <f t="shared" si="0"/>
        <v> BBS 96 </v>
      </c>
      <c r="B35" s="6" t="str">
        <f t="shared" si="1"/>
        <v>I</v>
      </c>
      <c r="C35" s="14">
        <f t="shared" si="2"/>
        <v>48116.392999999996</v>
      </c>
      <c r="D35" s="36" t="str">
        <f t="shared" si="3"/>
        <v>vis</v>
      </c>
      <c r="E35" s="68">
        <f>VLOOKUP(C35,Active!C$21:E$973,3,FALSE)</f>
        <v>17887.868497538406</v>
      </c>
      <c r="F35" s="6" t="s">
        <v>89</v>
      </c>
      <c r="G35" s="36" t="str">
        <f t="shared" si="4"/>
        <v>48116.393</v>
      </c>
      <c r="H35" s="14">
        <f t="shared" si="5"/>
        <v>-3251</v>
      </c>
      <c r="I35" s="69" t="s">
        <v>280</v>
      </c>
      <c r="J35" s="70" t="s">
        <v>281</v>
      </c>
      <c r="K35" s="69">
        <v>-3251</v>
      </c>
      <c r="L35" s="69" t="s">
        <v>282</v>
      </c>
      <c r="M35" s="70" t="s">
        <v>198</v>
      </c>
      <c r="N35" s="70"/>
      <c r="O35" s="71" t="s">
        <v>199</v>
      </c>
      <c r="P35" s="71" t="s">
        <v>283</v>
      </c>
    </row>
    <row r="36" spans="1:16" ht="12.75" customHeight="1" thickBot="1">
      <c r="A36" s="14" t="str">
        <f t="shared" si="0"/>
        <v> BBS 98 </v>
      </c>
      <c r="B36" s="6" t="str">
        <f t="shared" si="1"/>
        <v>I</v>
      </c>
      <c r="C36" s="14">
        <f t="shared" si="2"/>
        <v>48484.584999999999</v>
      </c>
      <c r="D36" s="36" t="str">
        <f t="shared" si="3"/>
        <v>vis</v>
      </c>
      <c r="E36" s="68">
        <f>VLOOKUP(C36,Active!C$21:E$973,3,FALSE)</f>
        <v>18433.855804021594</v>
      </c>
      <c r="F36" s="6" t="s">
        <v>89</v>
      </c>
      <c r="G36" s="36" t="str">
        <f t="shared" si="4"/>
        <v>48484.585</v>
      </c>
      <c r="H36" s="14">
        <f t="shared" si="5"/>
        <v>-2978</v>
      </c>
      <c r="I36" s="69" t="s">
        <v>284</v>
      </c>
      <c r="J36" s="70" t="s">
        <v>285</v>
      </c>
      <c r="K36" s="69">
        <v>-2978</v>
      </c>
      <c r="L36" s="69" t="s">
        <v>286</v>
      </c>
      <c r="M36" s="70" t="s">
        <v>198</v>
      </c>
      <c r="N36" s="70"/>
      <c r="O36" s="71" t="s">
        <v>199</v>
      </c>
      <c r="P36" s="71" t="s">
        <v>287</v>
      </c>
    </row>
    <row r="37" spans="1:16" ht="12.75" customHeight="1" thickBot="1">
      <c r="A37" s="14" t="str">
        <f t="shared" si="0"/>
        <v> BBS 99 </v>
      </c>
      <c r="B37" s="6" t="str">
        <f t="shared" si="1"/>
        <v>II</v>
      </c>
      <c r="C37" s="14">
        <f t="shared" si="2"/>
        <v>48532.468000000001</v>
      </c>
      <c r="D37" s="36" t="str">
        <f t="shared" si="3"/>
        <v>vis</v>
      </c>
      <c r="E37" s="68">
        <f>VLOOKUP(C37,Active!C$21:E$973,3,FALSE)</f>
        <v>18504.860905154521</v>
      </c>
      <c r="F37" s="6" t="s">
        <v>89</v>
      </c>
      <c r="G37" s="36" t="str">
        <f t="shared" si="4"/>
        <v>48532.468</v>
      </c>
      <c r="H37" s="14">
        <f t="shared" si="5"/>
        <v>-2942.5</v>
      </c>
      <c r="I37" s="69" t="s">
        <v>288</v>
      </c>
      <c r="J37" s="70" t="s">
        <v>289</v>
      </c>
      <c r="K37" s="69">
        <v>-2942.5</v>
      </c>
      <c r="L37" s="69" t="s">
        <v>290</v>
      </c>
      <c r="M37" s="70" t="s">
        <v>198</v>
      </c>
      <c r="N37" s="70"/>
      <c r="O37" s="71" t="s">
        <v>199</v>
      </c>
      <c r="P37" s="71" t="s">
        <v>291</v>
      </c>
    </row>
    <row r="38" spans="1:16" ht="12.75" customHeight="1" thickBot="1">
      <c r="A38" s="14" t="str">
        <f t="shared" si="0"/>
        <v> BBS 102 </v>
      </c>
      <c r="B38" s="6" t="str">
        <f t="shared" si="1"/>
        <v>I</v>
      </c>
      <c r="C38" s="14">
        <f t="shared" si="2"/>
        <v>48859.523000000001</v>
      </c>
      <c r="D38" s="36" t="str">
        <f t="shared" si="3"/>
        <v>vis</v>
      </c>
      <c r="E38" s="68">
        <f>VLOOKUP(C38,Active!C$21:E$973,3,FALSE)</f>
        <v>18989.846669434726</v>
      </c>
      <c r="F38" s="6" t="s">
        <v>89</v>
      </c>
      <c r="G38" s="36" t="str">
        <f t="shared" si="4"/>
        <v>48859.523</v>
      </c>
      <c r="H38" s="14">
        <f t="shared" si="5"/>
        <v>-2700</v>
      </c>
      <c r="I38" s="69" t="s">
        <v>292</v>
      </c>
      <c r="J38" s="70" t="s">
        <v>293</v>
      </c>
      <c r="K38" s="69">
        <v>-2700</v>
      </c>
      <c r="L38" s="69" t="s">
        <v>294</v>
      </c>
      <c r="M38" s="70" t="s">
        <v>198</v>
      </c>
      <c r="N38" s="70"/>
      <c r="O38" s="71" t="s">
        <v>199</v>
      </c>
      <c r="P38" s="71" t="s">
        <v>295</v>
      </c>
    </row>
    <row r="39" spans="1:16" ht="12.75" customHeight="1" thickBot="1">
      <c r="A39" s="14" t="str">
        <f t="shared" si="0"/>
        <v> BBS 104 </v>
      </c>
      <c r="B39" s="6" t="str">
        <f t="shared" si="1"/>
        <v>I</v>
      </c>
      <c r="C39" s="14">
        <f t="shared" si="2"/>
        <v>49207.502999999997</v>
      </c>
      <c r="D39" s="36" t="str">
        <f t="shared" si="3"/>
        <v>vis</v>
      </c>
      <c r="E39" s="68">
        <f>VLOOKUP(C39,Active!C$21:E$973,3,FALSE)</f>
        <v>19505.861854202503</v>
      </c>
      <c r="F39" s="6" t="s">
        <v>89</v>
      </c>
      <c r="G39" s="36" t="str">
        <f t="shared" si="4"/>
        <v>49207.503</v>
      </c>
      <c r="H39" s="14">
        <f t="shared" si="5"/>
        <v>-2442</v>
      </c>
      <c r="I39" s="69" t="s">
        <v>296</v>
      </c>
      <c r="J39" s="70" t="s">
        <v>297</v>
      </c>
      <c r="K39" s="69">
        <v>-2442</v>
      </c>
      <c r="L39" s="69" t="s">
        <v>155</v>
      </c>
      <c r="M39" s="70" t="s">
        <v>198</v>
      </c>
      <c r="N39" s="70"/>
      <c r="O39" s="71" t="s">
        <v>199</v>
      </c>
      <c r="P39" s="71" t="s">
        <v>298</v>
      </c>
    </row>
    <row r="40" spans="1:16" ht="12.75" customHeight="1" thickBot="1">
      <c r="A40" s="14" t="str">
        <f t="shared" si="0"/>
        <v> BBS 109 </v>
      </c>
      <c r="B40" s="6" t="str">
        <f t="shared" si="1"/>
        <v>I</v>
      </c>
      <c r="C40" s="14">
        <f t="shared" si="2"/>
        <v>49888.580999999998</v>
      </c>
      <c r="D40" s="36" t="str">
        <f t="shared" si="3"/>
        <v>vis</v>
      </c>
      <c r="E40" s="68">
        <f>VLOOKUP(C40,Active!C$21:E$973,3,FALSE)</f>
        <v>20515.823892283053</v>
      </c>
      <c r="F40" s="6" t="s">
        <v>89</v>
      </c>
      <c r="G40" s="36" t="str">
        <f t="shared" si="4"/>
        <v>49888.581</v>
      </c>
      <c r="H40" s="14">
        <f t="shared" si="5"/>
        <v>-1937</v>
      </c>
      <c r="I40" s="69" t="s">
        <v>299</v>
      </c>
      <c r="J40" s="70" t="s">
        <v>300</v>
      </c>
      <c r="K40" s="69">
        <v>-1937</v>
      </c>
      <c r="L40" s="69" t="s">
        <v>301</v>
      </c>
      <c r="M40" s="70" t="s">
        <v>198</v>
      </c>
      <c r="N40" s="70"/>
      <c r="O40" s="71" t="s">
        <v>199</v>
      </c>
      <c r="P40" s="71" t="s">
        <v>302</v>
      </c>
    </row>
    <row r="41" spans="1:16" ht="12.75" customHeight="1" thickBot="1">
      <c r="A41" s="14" t="str">
        <f t="shared" si="0"/>
        <v> BBS 111 </v>
      </c>
      <c r="B41" s="6" t="str">
        <f t="shared" si="1"/>
        <v>I</v>
      </c>
      <c r="C41" s="14">
        <f t="shared" si="2"/>
        <v>50034.25</v>
      </c>
      <c r="D41" s="36" t="str">
        <f t="shared" si="3"/>
        <v>vis</v>
      </c>
      <c r="E41" s="68">
        <f>VLOOKUP(C41,Active!C$21:E$973,3,FALSE)</f>
        <v>20731.834628388402</v>
      </c>
      <c r="F41" s="6" t="str">
        <f>LEFT(M41,1)</f>
        <v>V</v>
      </c>
      <c r="G41" s="36" t="str">
        <f t="shared" si="4"/>
        <v>50034.250</v>
      </c>
      <c r="H41" s="14">
        <f t="shared" si="5"/>
        <v>-1829</v>
      </c>
      <c r="I41" s="69" t="s">
        <v>303</v>
      </c>
      <c r="J41" s="70" t="s">
        <v>304</v>
      </c>
      <c r="K41" s="69">
        <v>-1829</v>
      </c>
      <c r="L41" s="69" t="s">
        <v>305</v>
      </c>
      <c r="M41" s="70" t="s">
        <v>198</v>
      </c>
      <c r="N41" s="70"/>
      <c r="O41" s="71" t="s">
        <v>199</v>
      </c>
      <c r="P41" s="71" t="s">
        <v>306</v>
      </c>
    </row>
    <row r="42" spans="1:16" ht="12.75" customHeight="1" thickBot="1">
      <c r="A42" s="14" t="str">
        <f t="shared" si="0"/>
        <v> BBS 114 </v>
      </c>
      <c r="B42" s="6" t="str">
        <f t="shared" si="1"/>
        <v>I</v>
      </c>
      <c r="C42" s="14">
        <f t="shared" si="2"/>
        <v>50390.303999999996</v>
      </c>
      <c r="D42" s="36" t="str">
        <f t="shared" si="3"/>
        <v>PE</v>
      </c>
      <c r="E42" s="68">
        <f>VLOOKUP(C42,Active!C$21:E$973,3,FALSE)</f>
        <v>21259.822646657569</v>
      </c>
      <c r="F42" s="6" t="str">
        <f>LEFT(M42,1)</f>
        <v>E</v>
      </c>
      <c r="G42" s="36" t="str">
        <f t="shared" si="4"/>
        <v>50390.304</v>
      </c>
      <c r="H42" s="14">
        <f t="shared" si="5"/>
        <v>-1565</v>
      </c>
      <c r="I42" s="69" t="s">
        <v>307</v>
      </c>
      <c r="J42" s="70" t="s">
        <v>308</v>
      </c>
      <c r="K42" s="69">
        <v>-1565</v>
      </c>
      <c r="L42" s="69" t="s">
        <v>249</v>
      </c>
      <c r="M42" s="70" t="s">
        <v>309</v>
      </c>
      <c r="N42" s="70" t="s">
        <v>310</v>
      </c>
      <c r="O42" s="71" t="s">
        <v>311</v>
      </c>
      <c r="P42" s="71" t="s">
        <v>312</v>
      </c>
    </row>
    <row r="43" spans="1:16" ht="12.75" customHeight="1" thickBot="1">
      <c r="A43" s="14" t="str">
        <f t="shared" ref="A43:A74" si="6">P43</f>
        <v>IBVS 4887 </v>
      </c>
      <c r="B43" s="6" t="str">
        <f t="shared" ref="B43:B74" si="7">IF(H43=INT(H43),"I","II")</f>
        <v>I</v>
      </c>
      <c r="C43" s="14">
        <f t="shared" ref="C43:C74" si="8">1*G43</f>
        <v>50773.3462</v>
      </c>
      <c r="D43" s="36" t="str">
        <f t="shared" ref="D43:D74" si="9">VLOOKUP(F43,I$1:J$5,2,FALSE)</f>
        <v>PE</v>
      </c>
      <c r="E43" s="68">
        <f>VLOOKUP(C43,Active!C$21:E$973,3,FALSE)</f>
        <v>21827.831128773953</v>
      </c>
      <c r="F43" s="6" t="str">
        <f>LEFT(M43,1)</f>
        <v>E</v>
      </c>
      <c r="G43" s="36" t="str">
        <f t="shared" ref="G43:G74" si="10">MID(I43,3,LEN(I43)-3)</f>
        <v>50773.3462</v>
      </c>
      <c r="H43" s="14">
        <f t="shared" ref="H43:H74" si="11">1*K43</f>
        <v>-1281</v>
      </c>
      <c r="I43" s="69" t="s">
        <v>313</v>
      </c>
      <c r="J43" s="70" t="s">
        <v>314</v>
      </c>
      <c r="K43" s="69">
        <v>-1281</v>
      </c>
      <c r="L43" s="69" t="s">
        <v>315</v>
      </c>
      <c r="M43" s="70" t="s">
        <v>309</v>
      </c>
      <c r="N43" s="70" t="s">
        <v>310</v>
      </c>
      <c r="O43" s="71" t="s">
        <v>316</v>
      </c>
      <c r="P43" s="72" t="s">
        <v>317</v>
      </c>
    </row>
    <row r="44" spans="1:16" ht="12.75" customHeight="1" thickBot="1">
      <c r="A44" s="14" t="str">
        <f t="shared" si="6"/>
        <v> BBS 117 </v>
      </c>
      <c r="B44" s="6" t="str">
        <f t="shared" si="7"/>
        <v>I</v>
      </c>
      <c r="C44" s="14">
        <f t="shared" si="8"/>
        <v>50831.341200000003</v>
      </c>
      <c r="D44" s="36" t="str">
        <f t="shared" si="9"/>
        <v>PE</v>
      </c>
      <c r="E44" s="68">
        <f>VLOOKUP(C44,Active!C$21:E$973,3,FALSE)</f>
        <v>21913.831188089454</v>
      </c>
      <c r="F44" s="6" t="str">
        <f>LEFT(M44,1)</f>
        <v>E</v>
      </c>
      <c r="G44" s="36" t="str">
        <f t="shared" si="10"/>
        <v>50831.3412</v>
      </c>
      <c r="H44" s="14">
        <f t="shared" si="11"/>
        <v>-1238</v>
      </c>
      <c r="I44" s="69" t="s">
        <v>318</v>
      </c>
      <c r="J44" s="70" t="s">
        <v>319</v>
      </c>
      <c r="K44" s="69">
        <v>-1238</v>
      </c>
      <c r="L44" s="69" t="s">
        <v>320</v>
      </c>
      <c r="M44" s="70" t="s">
        <v>309</v>
      </c>
      <c r="N44" s="70" t="s">
        <v>310</v>
      </c>
      <c r="O44" s="71" t="s">
        <v>311</v>
      </c>
      <c r="P44" s="71" t="s">
        <v>321</v>
      </c>
    </row>
    <row r="45" spans="1:16" ht="12.75" customHeight="1" thickBot="1">
      <c r="A45" s="14" t="str">
        <f t="shared" si="6"/>
        <v>OEJV 0074 </v>
      </c>
      <c r="B45" s="6" t="str">
        <f t="shared" si="7"/>
        <v>I</v>
      </c>
      <c r="C45" s="14">
        <f t="shared" si="8"/>
        <v>52858.448880000004</v>
      </c>
      <c r="D45" s="36" t="str">
        <f t="shared" si="9"/>
        <v>vis</v>
      </c>
      <c r="E45" s="68">
        <f>VLOOKUP(C45,Active!C$21:E$973,3,FALSE)</f>
        <v>24919.803784328855</v>
      </c>
      <c r="F45" s="6" t="s">
        <v>89</v>
      </c>
      <c r="G45" s="36" t="str">
        <f t="shared" si="10"/>
        <v>52858.44888</v>
      </c>
      <c r="H45" s="14">
        <f t="shared" si="11"/>
        <v>265</v>
      </c>
      <c r="I45" s="69" t="s">
        <v>326</v>
      </c>
      <c r="J45" s="70" t="s">
        <v>327</v>
      </c>
      <c r="K45" s="69">
        <v>265</v>
      </c>
      <c r="L45" s="69" t="s">
        <v>328</v>
      </c>
      <c r="M45" s="70" t="s">
        <v>329</v>
      </c>
      <c r="N45" s="70" t="s">
        <v>330</v>
      </c>
      <c r="O45" s="71" t="s">
        <v>331</v>
      </c>
      <c r="P45" s="72" t="s">
        <v>332</v>
      </c>
    </row>
    <row r="46" spans="1:16" ht="12.75" customHeight="1" thickBot="1">
      <c r="A46" s="14" t="str">
        <f t="shared" si="6"/>
        <v>OEJV 0074 </v>
      </c>
      <c r="B46" s="6" t="str">
        <f t="shared" si="7"/>
        <v>II</v>
      </c>
      <c r="C46" s="14">
        <f t="shared" si="8"/>
        <v>52860.484450000004</v>
      </c>
      <c r="D46" s="36" t="str">
        <f t="shared" si="9"/>
        <v>vis</v>
      </c>
      <c r="E46" s="68">
        <f>VLOOKUP(C46,Active!C$21:E$973,3,FALSE)</f>
        <v>24922.822305593461</v>
      </c>
      <c r="F46" s="6" t="s">
        <v>89</v>
      </c>
      <c r="G46" s="36" t="str">
        <f t="shared" si="10"/>
        <v>52860.48445</v>
      </c>
      <c r="H46" s="14">
        <f t="shared" si="11"/>
        <v>266.5</v>
      </c>
      <c r="I46" s="69" t="s">
        <v>333</v>
      </c>
      <c r="J46" s="70" t="s">
        <v>334</v>
      </c>
      <c r="K46" s="69">
        <v>266.5</v>
      </c>
      <c r="L46" s="69" t="s">
        <v>335</v>
      </c>
      <c r="M46" s="70" t="s">
        <v>329</v>
      </c>
      <c r="N46" s="70" t="s">
        <v>330</v>
      </c>
      <c r="O46" s="71" t="s">
        <v>331</v>
      </c>
      <c r="P46" s="72" t="s">
        <v>332</v>
      </c>
    </row>
    <row r="47" spans="1:16" ht="12.75" customHeight="1" thickBot="1">
      <c r="A47" s="14" t="str">
        <f t="shared" si="6"/>
        <v>IBVS 5676 </v>
      </c>
      <c r="B47" s="6" t="str">
        <f t="shared" si="7"/>
        <v>I</v>
      </c>
      <c r="C47" s="14">
        <f t="shared" si="8"/>
        <v>52897.560799999999</v>
      </c>
      <c r="D47" s="36" t="str">
        <f t="shared" si="9"/>
        <v>vis</v>
      </c>
      <c r="E47" s="68">
        <f>VLOOKUP(C47,Active!C$21:E$973,3,FALSE)</f>
        <v>24977.802360756868</v>
      </c>
      <c r="F47" s="6" t="s">
        <v>89</v>
      </c>
      <c r="G47" s="36" t="str">
        <f t="shared" si="10"/>
        <v>52897.5608</v>
      </c>
      <c r="H47" s="14">
        <f t="shared" si="11"/>
        <v>294</v>
      </c>
      <c r="I47" s="69" t="s">
        <v>336</v>
      </c>
      <c r="J47" s="70" t="s">
        <v>337</v>
      </c>
      <c r="K47" s="69">
        <v>294</v>
      </c>
      <c r="L47" s="69" t="s">
        <v>338</v>
      </c>
      <c r="M47" s="70" t="s">
        <v>309</v>
      </c>
      <c r="N47" s="70" t="s">
        <v>310</v>
      </c>
      <c r="O47" s="71" t="s">
        <v>339</v>
      </c>
      <c r="P47" s="72" t="s">
        <v>340</v>
      </c>
    </row>
    <row r="48" spans="1:16" ht="12.75" customHeight="1" thickBot="1">
      <c r="A48" s="14" t="str">
        <f t="shared" si="6"/>
        <v>IBVS 5583 </v>
      </c>
      <c r="B48" s="6" t="str">
        <f t="shared" si="7"/>
        <v>I</v>
      </c>
      <c r="C48" s="14">
        <f t="shared" si="8"/>
        <v>52901.608999999997</v>
      </c>
      <c r="D48" s="36" t="str">
        <f t="shared" si="9"/>
        <v>vis</v>
      </c>
      <c r="E48" s="68">
        <f>VLOOKUP(C48,Active!C$21:E$973,3,FALSE)</f>
        <v>24983.805385847321</v>
      </c>
      <c r="F48" s="6" t="s">
        <v>89</v>
      </c>
      <c r="G48" s="36" t="str">
        <f t="shared" si="10"/>
        <v>52901.6090</v>
      </c>
      <c r="H48" s="14">
        <f t="shared" si="11"/>
        <v>297</v>
      </c>
      <c r="I48" s="69" t="s">
        <v>341</v>
      </c>
      <c r="J48" s="70" t="s">
        <v>342</v>
      </c>
      <c r="K48" s="69">
        <v>297</v>
      </c>
      <c r="L48" s="69" t="s">
        <v>343</v>
      </c>
      <c r="M48" s="70" t="s">
        <v>309</v>
      </c>
      <c r="N48" s="70" t="s">
        <v>310</v>
      </c>
      <c r="O48" s="71" t="s">
        <v>344</v>
      </c>
      <c r="P48" s="72" t="s">
        <v>345</v>
      </c>
    </row>
    <row r="49" spans="1:16" ht="12.75" customHeight="1" thickBot="1">
      <c r="A49" s="14" t="str">
        <f t="shared" si="6"/>
        <v>IBVS 5676 </v>
      </c>
      <c r="B49" s="6" t="str">
        <f t="shared" si="7"/>
        <v>I</v>
      </c>
      <c r="C49" s="14">
        <f t="shared" si="8"/>
        <v>52985.226900000001</v>
      </c>
      <c r="D49" s="36" t="str">
        <f t="shared" si="9"/>
        <v>vis</v>
      </c>
      <c r="E49" s="68">
        <f>VLOOKUP(C49,Active!C$21:E$973,3,FALSE)</f>
        <v>25107.801322735635</v>
      </c>
      <c r="F49" s="6" t="s">
        <v>89</v>
      </c>
      <c r="G49" s="36" t="str">
        <f t="shared" si="10"/>
        <v>52985.2269</v>
      </c>
      <c r="H49" s="14">
        <f t="shared" si="11"/>
        <v>359</v>
      </c>
      <c r="I49" s="69" t="s">
        <v>346</v>
      </c>
      <c r="J49" s="70" t="s">
        <v>347</v>
      </c>
      <c r="K49" s="69">
        <v>359</v>
      </c>
      <c r="L49" s="69" t="s">
        <v>348</v>
      </c>
      <c r="M49" s="70" t="s">
        <v>309</v>
      </c>
      <c r="N49" s="70" t="s">
        <v>310</v>
      </c>
      <c r="O49" s="71" t="s">
        <v>339</v>
      </c>
      <c r="P49" s="72" t="s">
        <v>340</v>
      </c>
    </row>
    <row r="50" spans="1:16" ht="12.75" customHeight="1" thickBot="1">
      <c r="A50" s="14" t="str">
        <f t="shared" si="6"/>
        <v>BAVM 173 </v>
      </c>
      <c r="B50" s="6" t="str">
        <f t="shared" si="7"/>
        <v>I</v>
      </c>
      <c r="C50" s="14">
        <f t="shared" si="8"/>
        <v>53411.413</v>
      </c>
      <c r="D50" s="36" t="str">
        <f t="shared" si="9"/>
        <v>vis</v>
      </c>
      <c r="E50" s="68">
        <f>VLOOKUP(C50,Active!C$21:E$973,3,FALSE)</f>
        <v>25739.787353935586</v>
      </c>
      <c r="F50" s="6" t="s">
        <v>89</v>
      </c>
      <c r="G50" s="36" t="str">
        <f t="shared" si="10"/>
        <v>53411.413</v>
      </c>
      <c r="H50" s="14">
        <f t="shared" si="11"/>
        <v>675</v>
      </c>
      <c r="I50" s="69" t="s">
        <v>349</v>
      </c>
      <c r="J50" s="70" t="s">
        <v>350</v>
      </c>
      <c r="K50" s="69">
        <v>675</v>
      </c>
      <c r="L50" s="69" t="s">
        <v>351</v>
      </c>
      <c r="M50" s="70" t="s">
        <v>309</v>
      </c>
      <c r="N50" s="70" t="s">
        <v>330</v>
      </c>
      <c r="O50" s="71" t="s">
        <v>352</v>
      </c>
      <c r="P50" s="72" t="s">
        <v>353</v>
      </c>
    </row>
    <row r="51" spans="1:16" ht="12.75" customHeight="1" thickBot="1">
      <c r="A51" s="14" t="str">
        <f t="shared" si="6"/>
        <v>IBVS 5741 </v>
      </c>
      <c r="B51" s="6" t="str">
        <f t="shared" si="7"/>
        <v>I</v>
      </c>
      <c r="C51" s="14">
        <f t="shared" si="8"/>
        <v>53674.421000000002</v>
      </c>
      <c r="D51" s="36" t="str">
        <f t="shared" si="9"/>
        <v>vis</v>
      </c>
      <c r="E51" s="68">
        <f>VLOOKUP(C51,Active!C$21:E$973,3,FALSE)</f>
        <v>26129.798623880426</v>
      </c>
      <c r="F51" s="6" t="s">
        <v>89</v>
      </c>
      <c r="G51" s="36" t="str">
        <f t="shared" si="10"/>
        <v>53674.4210</v>
      </c>
      <c r="H51" s="14">
        <f t="shared" si="11"/>
        <v>870</v>
      </c>
      <c r="I51" s="69" t="s">
        <v>354</v>
      </c>
      <c r="J51" s="70" t="s">
        <v>355</v>
      </c>
      <c r="K51" s="69">
        <v>870</v>
      </c>
      <c r="L51" s="69" t="s">
        <v>356</v>
      </c>
      <c r="M51" s="70" t="s">
        <v>309</v>
      </c>
      <c r="N51" s="70" t="s">
        <v>310</v>
      </c>
      <c r="O51" s="71" t="s">
        <v>357</v>
      </c>
      <c r="P51" s="72" t="s">
        <v>358</v>
      </c>
    </row>
    <row r="52" spans="1:16" ht="12.75" customHeight="1" thickBot="1">
      <c r="A52" s="14" t="str">
        <f t="shared" si="6"/>
        <v>IBVS 5871 </v>
      </c>
      <c r="B52" s="6" t="str">
        <f t="shared" si="7"/>
        <v>I</v>
      </c>
      <c r="C52" s="14">
        <f t="shared" si="8"/>
        <v>54777.675000000003</v>
      </c>
      <c r="D52" s="36" t="str">
        <f t="shared" si="9"/>
        <v>vis</v>
      </c>
      <c r="E52" s="68">
        <f>VLOOKUP(C52,Active!C$21:E$973,3,FALSE)</f>
        <v>27765.800166083405</v>
      </c>
      <c r="F52" s="6" t="s">
        <v>89</v>
      </c>
      <c r="G52" s="36" t="str">
        <f t="shared" si="10"/>
        <v>54777.6750</v>
      </c>
      <c r="H52" s="14">
        <f t="shared" si="11"/>
        <v>1688</v>
      </c>
      <c r="I52" s="69" t="s">
        <v>359</v>
      </c>
      <c r="J52" s="70" t="s">
        <v>360</v>
      </c>
      <c r="K52" s="69">
        <v>1688</v>
      </c>
      <c r="L52" s="69" t="s">
        <v>361</v>
      </c>
      <c r="M52" s="70" t="s">
        <v>329</v>
      </c>
      <c r="N52" s="70" t="s">
        <v>89</v>
      </c>
      <c r="O52" s="71" t="s">
        <v>311</v>
      </c>
      <c r="P52" s="72" t="s">
        <v>362</v>
      </c>
    </row>
    <row r="53" spans="1:16" ht="12.75" customHeight="1" thickBot="1">
      <c r="A53" s="14" t="str">
        <f t="shared" si="6"/>
        <v>BAVM 234 </v>
      </c>
      <c r="B53" s="6" t="str">
        <f t="shared" si="7"/>
        <v>I</v>
      </c>
      <c r="C53" s="14">
        <f t="shared" si="8"/>
        <v>55430.449500000002</v>
      </c>
      <c r="D53" s="36" t="str">
        <f t="shared" si="9"/>
        <v>vis</v>
      </c>
      <c r="E53" s="68">
        <f>VLOOKUP(C53,Active!C$21:E$973,3,FALSE)</f>
        <v>28733.791298416283</v>
      </c>
      <c r="F53" s="6" t="s">
        <v>89</v>
      </c>
      <c r="G53" s="36" t="str">
        <f t="shared" si="10"/>
        <v>55430.4495</v>
      </c>
      <c r="H53" s="14">
        <f t="shared" si="11"/>
        <v>2172</v>
      </c>
      <c r="I53" s="69" t="s">
        <v>363</v>
      </c>
      <c r="J53" s="70" t="s">
        <v>364</v>
      </c>
      <c r="K53" s="69">
        <v>2172</v>
      </c>
      <c r="L53" s="69" t="s">
        <v>365</v>
      </c>
      <c r="M53" s="70" t="s">
        <v>329</v>
      </c>
      <c r="N53" s="70" t="s">
        <v>330</v>
      </c>
      <c r="O53" s="71" t="s">
        <v>366</v>
      </c>
      <c r="P53" s="72" t="s">
        <v>367</v>
      </c>
    </row>
    <row r="54" spans="1:16" ht="12.75" customHeight="1" thickBot="1">
      <c r="A54" s="14" t="str">
        <f t="shared" si="6"/>
        <v>BAVM 220 </v>
      </c>
      <c r="B54" s="6" t="str">
        <f t="shared" si="7"/>
        <v>I</v>
      </c>
      <c r="C54" s="14">
        <f t="shared" si="8"/>
        <v>55480.351499999997</v>
      </c>
      <c r="D54" s="36" t="str">
        <f t="shared" si="9"/>
        <v>vis</v>
      </c>
      <c r="E54" s="68">
        <f>VLOOKUP(C54,Active!C$21:E$973,3,FALSE)</f>
        <v>28807.79034936829</v>
      </c>
      <c r="F54" s="6" t="s">
        <v>89</v>
      </c>
      <c r="G54" s="36" t="str">
        <f t="shared" si="10"/>
        <v>55480.3515</v>
      </c>
      <c r="H54" s="14">
        <f t="shared" si="11"/>
        <v>2209</v>
      </c>
      <c r="I54" s="69" t="s">
        <v>368</v>
      </c>
      <c r="J54" s="70" t="s">
        <v>369</v>
      </c>
      <c r="K54" s="69">
        <v>2209</v>
      </c>
      <c r="L54" s="69" t="s">
        <v>370</v>
      </c>
      <c r="M54" s="70" t="s">
        <v>329</v>
      </c>
      <c r="N54" s="70" t="s">
        <v>330</v>
      </c>
      <c r="O54" s="71" t="s">
        <v>366</v>
      </c>
      <c r="P54" s="72" t="s">
        <v>371</v>
      </c>
    </row>
    <row r="55" spans="1:16" ht="12.75" customHeight="1" thickBot="1">
      <c r="A55" s="14" t="str">
        <f t="shared" si="6"/>
        <v>IBVS 6011 </v>
      </c>
      <c r="B55" s="6" t="str">
        <f t="shared" si="7"/>
        <v>I</v>
      </c>
      <c r="C55" s="14">
        <f t="shared" si="8"/>
        <v>55845.855199999998</v>
      </c>
      <c r="D55" s="36" t="str">
        <f t="shared" si="9"/>
        <v>vis</v>
      </c>
      <c r="E55" s="68">
        <f>VLOOKUP(C55,Active!C$21:E$973,3,FALSE)</f>
        <v>29349.791209443028</v>
      </c>
      <c r="F55" s="6" t="s">
        <v>89</v>
      </c>
      <c r="G55" s="36" t="str">
        <f t="shared" si="10"/>
        <v>55845.8552</v>
      </c>
      <c r="H55" s="14">
        <f t="shared" si="11"/>
        <v>2480</v>
      </c>
      <c r="I55" s="69" t="s">
        <v>372</v>
      </c>
      <c r="J55" s="70" t="s">
        <v>373</v>
      </c>
      <c r="K55" s="69">
        <v>2480</v>
      </c>
      <c r="L55" s="69" t="s">
        <v>374</v>
      </c>
      <c r="M55" s="70" t="s">
        <v>329</v>
      </c>
      <c r="N55" s="70" t="s">
        <v>89</v>
      </c>
      <c r="O55" s="71" t="s">
        <v>311</v>
      </c>
      <c r="P55" s="72" t="s">
        <v>375</v>
      </c>
    </row>
    <row r="56" spans="1:16" ht="12.75" customHeight="1" thickBot="1">
      <c r="A56" s="14" t="str">
        <f t="shared" si="6"/>
        <v> MVS 11.107 </v>
      </c>
      <c r="B56" s="6" t="str">
        <f t="shared" si="7"/>
        <v>I</v>
      </c>
      <c r="C56" s="14">
        <f t="shared" si="8"/>
        <v>36459.516000000003</v>
      </c>
      <c r="D56" s="36" t="str">
        <f t="shared" si="9"/>
        <v>vis</v>
      </c>
      <c r="E56" s="68">
        <f>VLOOKUP(C56,Active!C$21:E$973,3,FALSE)</f>
        <v>602.03155584554906</v>
      </c>
      <c r="F56" s="6" t="s">
        <v>89</v>
      </c>
      <c r="G56" s="36" t="str">
        <f t="shared" si="10"/>
        <v>36459.516</v>
      </c>
      <c r="H56" s="14">
        <f t="shared" si="11"/>
        <v>-11894</v>
      </c>
      <c r="I56" s="69" t="s">
        <v>97</v>
      </c>
      <c r="J56" s="70" t="s">
        <v>98</v>
      </c>
      <c r="K56" s="69">
        <v>-11894</v>
      </c>
      <c r="L56" s="69" t="s">
        <v>99</v>
      </c>
      <c r="M56" s="70" t="s">
        <v>94</v>
      </c>
      <c r="N56" s="70"/>
      <c r="O56" s="71" t="s">
        <v>100</v>
      </c>
      <c r="P56" s="71" t="s">
        <v>101</v>
      </c>
    </row>
    <row r="57" spans="1:16" ht="12.75" customHeight="1" thickBot="1">
      <c r="A57" s="14" t="str">
        <f t="shared" si="6"/>
        <v> MVS 11.107 </v>
      </c>
      <c r="B57" s="6" t="str">
        <f t="shared" si="7"/>
        <v>II</v>
      </c>
      <c r="C57" s="14">
        <f t="shared" si="8"/>
        <v>36484.47</v>
      </c>
      <c r="D57" s="36" t="str">
        <f t="shared" si="9"/>
        <v>vis</v>
      </c>
      <c r="E57" s="68">
        <f>VLOOKUP(C57,Active!C$21:E$973,3,FALSE)</f>
        <v>639.03552998398834</v>
      </c>
      <c r="F57" s="6" t="s">
        <v>89</v>
      </c>
      <c r="G57" s="36" t="str">
        <f t="shared" si="10"/>
        <v>36484.470</v>
      </c>
      <c r="H57" s="14">
        <f t="shared" si="11"/>
        <v>-11875.5</v>
      </c>
      <c r="I57" s="69" t="s">
        <v>102</v>
      </c>
      <c r="J57" s="70" t="s">
        <v>103</v>
      </c>
      <c r="K57" s="69">
        <v>-11875.5</v>
      </c>
      <c r="L57" s="69" t="s">
        <v>104</v>
      </c>
      <c r="M57" s="70" t="s">
        <v>94</v>
      </c>
      <c r="N57" s="70"/>
      <c r="O57" s="71" t="s">
        <v>100</v>
      </c>
      <c r="P57" s="71" t="s">
        <v>101</v>
      </c>
    </row>
    <row r="58" spans="1:16" ht="12.75" customHeight="1" thickBot="1">
      <c r="A58" s="14" t="str">
        <f t="shared" si="6"/>
        <v> MVS 11.107 </v>
      </c>
      <c r="B58" s="6" t="str">
        <f t="shared" si="7"/>
        <v>I</v>
      </c>
      <c r="C58" s="14">
        <f t="shared" si="8"/>
        <v>36815.525999999998</v>
      </c>
      <c r="D58" s="36" t="str">
        <f t="shared" si="9"/>
        <v>vis</v>
      </c>
      <c r="E58" s="68">
        <f>VLOOKUP(C58,Active!C$21:E$973,3,FALSE)</f>
        <v>1129.9543270656611</v>
      </c>
      <c r="F58" s="6" t="s">
        <v>89</v>
      </c>
      <c r="G58" s="36" t="str">
        <f t="shared" si="10"/>
        <v>36815.526</v>
      </c>
      <c r="H58" s="14">
        <f t="shared" si="11"/>
        <v>-11630</v>
      </c>
      <c r="I58" s="69" t="s">
        <v>105</v>
      </c>
      <c r="J58" s="70" t="s">
        <v>106</v>
      </c>
      <c r="K58" s="69">
        <v>-11630</v>
      </c>
      <c r="L58" s="69" t="s">
        <v>107</v>
      </c>
      <c r="M58" s="70" t="s">
        <v>94</v>
      </c>
      <c r="N58" s="70"/>
      <c r="O58" s="71" t="s">
        <v>100</v>
      </c>
      <c r="P58" s="71" t="s">
        <v>101</v>
      </c>
    </row>
    <row r="59" spans="1:16" ht="12.75" customHeight="1" thickBot="1">
      <c r="A59" s="14" t="str">
        <f t="shared" si="6"/>
        <v> MVS 11.107 </v>
      </c>
      <c r="B59" s="6" t="str">
        <f t="shared" si="7"/>
        <v>I</v>
      </c>
      <c r="C59" s="14">
        <f t="shared" si="8"/>
        <v>36876.315000000002</v>
      </c>
      <c r="D59" s="36" t="str">
        <f t="shared" si="9"/>
        <v>vis</v>
      </c>
      <c r="E59" s="68">
        <f>VLOOKUP(C59,Active!C$21:E$973,3,FALSE)</f>
        <v>1220.0975739960904</v>
      </c>
      <c r="F59" s="6" t="s">
        <v>89</v>
      </c>
      <c r="G59" s="36" t="str">
        <f t="shared" si="10"/>
        <v>36876.315</v>
      </c>
      <c r="H59" s="14">
        <f t="shared" si="11"/>
        <v>-11585</v>
      </c>
      <c r="I59" s="69" t="s">
        <v>108</v>
      </c>
      <c r="J59" s="70" t="s">
        <v>109</v>
      </c>
      <c r="K59" s="69">
        <v>-11585</v>
      </c>
      <c r="L59" s="69" t="s">
        <v>110</v>
      </c>
      <c r="M59" s="70" t="s">
        <v>94</v>
      </c>
      <c r="N59" s="70"/>
      <c r="O59" s="71" t="s">
        <v>100</v>
      </c>
      <c r="P59" s="71" t="s">
        <v>101</v>
      </c>
    </row>
    <row r="60" spans="1:16" ht="12.75" customHeight="1" thickBot="1">
      <c r="A60" s="14" t="str">
        <f t="shared" si="6"/>
        <v> MVS 11.107 </v>
      </c>
      <c r="B60" s="6" t="str">
        <f t="shared" si="7"/>
        <v>I</v>
      </c>
      <c r="C60" s="14">
        <f t="shared" si="8"/>
        <v>37642.358</v>
      </c>
      <c r="D60" s="36" t="str">
        <f t="shared" si="9"/>
        <v>vis</v>
      </c>
      <c r="E60" s="68">
        <f>VLOOKUP(C60,Active!C$21:E$973,3,FALSE)</f>
        <v>2356.0531466872317</v>
      </c>
      <c r="F60" s="6" t="s">
        <v>89</v>
      </c>
      <c r="G60" s="36" t="str">
        <f t="shared" si="10"/>
        <v>37642.358</v>
      </c>
      <c r="H60" s="14">
        <f t="shared" si="11"/>
        <v>-11017</v>
      </c>
      <c r="I60" s="69" t="s">
        <v>111</v>
      </c>
      <c r="J60" s="70" t="s">
        <v>112</v>
      </c>
      <c r="K60" s="69">
        <v>-11017</v>
      </c>
      <c r="L60" s="69" t="s">
        <v>113</v>
      </c>
      <c r="M60" s="70" t="s">
        <v>94</v>
      </c>
      <c r="N60" s="70"/>
      <c r="O60" s="71" t="s">
        <v>100</v>
      </c>
      <c r="P60" s="71" t="s">
        <v>101</v>
      </c>
    </row>
    <row r="61" spans="1:16" ht="12.75" customHeight="1" thickBot="1">
      <c r="A61" s="14" t="str">
        <f t="shared" si="6"/>
        <v> MVS 11.107 </v>
      </c>
      <c r="B61" s="6" t="str">
        <f t="shared" si="7"/>
        <v>I</v>
      </c>
      <c r="C61" s="14">
        <f t="shared" si="8"/>
        <v>37669.288</v>
      </c>
      <c r="D61" s="36" t="str">
        <f t="shared" si="9"/>
        <v>vis</v>
      </c>
      <c r="E61" s="68">
        <f>VLOOKUP(C61,Active!C$21:E$973,3,FALSE)</f>
        <v>2395.9873064831868</v>
      </c>
      <c r="F61" s="6" t="s">
        <v>89</v>
      </c>
      <c r="G61" s="36" t="str">
        <f t="shared" si="10"/>
        <v>37669.288</v>
      </c>
      <c r="H61" s="14">
        <f t="shared" si="11"/>
        <v>-10997</v>
      </c>
      <c r="I61" s="69" t="s">
        <v>114</v>
      </c>
      <c r="J61" s="70" t="s">
        <v>115</v>
      </c>
      <c r="K61" s="69">
        <v>-10997</v>
      </c>
      <c r="L61" s="69" t="s">
        <v>116</v>
      </c>
      <c r="M61" s="70" t="s">
        <v>94</v>
      </c>
      <c r="N61" s="70"/>
      <c r="O61" s="71" t="s">
        <v>100</v>
      </c>
      <c r="P61" s="71" t="s">
        <v>101</v>
      </c>
    </row>
    <row r="62" spans="1:16" ht="12.75" customHeight="1" thickBot="1">
      <c r="A62" s="14" t="str">
        <f t="shared" si="6"/>
        <v> MVS 11.107 </v>
      </c>
      <c r="B62" s="6" t="str">
        <f t="shared" si="7"/>
        <v>I</v>
      </c>
      <c r="C62" s="14">
        <f t="shared" si="8"/>
        <v>37692.262000000002</v>
      </c>
      <c r="D62" s="36" t="str">
        <f t="shared" si="9"/>
        <v>vis</v>
      </c>
      <c r="E62" s="68">
        <f>VLOOKUP(C62,Active!C$21:E$973,3,FALSE)</f>
        <v>2430.0551634142057</v>
      </c>
      <c r="F62" s="6" t="s">
        <v>89</v>
      </c>
      <c r="G62" s="36" t="str">
        <f t="shared" si="10"/>
        <v>37692.262</v>
      </c>
      <c r="H62" s="14">
        <f t="shared" si="11"/>
        <v>-10980</v>
      </c>
      <c r="I62" s="69" t="s">
        <v>117</v>
      </c>
      <c r="J62" s="70" t="s">
        <v>118</v>
      </c>
      <c r="K62" s="69">
        <v>-10980</v>
      </c>
      <c r="L62" s="69" t="s">
        <v>119</v>
      </c>
      <c r="M62" s="70" t="s">
        <v>94</v>
      </c>
      <c r="N62" s="70"/>
      <c r="O62" s="71" t="s">
        <v>100</v>
      </c>
      <c r="P62" s="71" t="s">
        <v>101</v>
      </c>
    </row>
    <row r="63" spans="1:16" ht="12.75" customHeight="1" thickBot="1">
      <c r="A63" s="14" t="str">
        <f t="shared" si="6"/>
        <v> MVS 11.107 </v>
      </c>
      <c r="B63" s="6" t="str">
        <f t="shared" si="7"/>
        <v>I</v>
      </c>
      <c r="C63" s="14">
        <f t="shared" si="8"/>
        <v>37696.26</v>
      </c>
      <c r="D63" s="36" t="str">
        <f t="shared" si="9"/>
        <v>vis</v>
      </c>
      <c r="E63" s="68">
        <f>VLOOKUP(C63,Active!C$21:E$973,3,FALSE)</f>
        <v>2435.9837475532404</v>
      </c>
      <c r="F63" s="6" t="s">
        <v>89</v>
      </c>
      <c r="G63" s="36" t="str">
        <f t="shared" si="10"/>
        <v>37696.260</v>
      </c>
      <c r="H63" s="14">
        <f t="shared" si="11"/>
        <v>-10977</v>
      </c>
      <c r="I63" s="69" t="s">
        <v>120</v>
      </c>
      <c r="J63" s="70" t="s">
        <v>121</v>
      </c>
      <c r="K63" s="69">
        <v>-10977</v>
      </c>
      <c r="L63" s="69" t="s">
        <v>122</v>
      </c>
      <c r="M63" s="70" t="s">
        <v>94</v>
      </c>
      <c r="N63" s="70"/>
      <c r="O63" s="71" t="s">
        <v>100</v>
      </c>
      <c r="P63" s="71" t="s">
        <v>101</v>
      </c>
    </row>
    <row r="64" spans="1:16" ht="12.75" customHeight="1" thickBot="1">
      <c r="A64" s="14" t="str">
        <f t="shared" si="6"/>
        <v> MVS 11.107 </v>
      </c>
      <c r="B64" s="6" t="str">
        <f t="shared" si="7"/>
        <v>I</v>
      </c>
      <c r="C64" s="14">
        <f t="shared" si="8"/>
        <v>37940.421999999999</v>
      </c>
      <c r="D64" s="36" t="str">
        <f t="shared" si="9"/>
        <v>vis</v>
      </c>
      <c r="E64" s="68">
        <f>VLOOKUP(C64,Active!C$21:E$973,3,FALSE)</f>
        <v>2798.0485200782964</v>
      </c>
      <c r="F64" s="6" t="s">
        <v>89</v>
      </c>
      <c r="G64" s="36" t="str">
        <f t="shared" si="10"/>
        <v>37940.422</v>
      </c>
      <c r="H64" s="14">
        <f t="shared" si="11"/>
        <v>-10796</v>
      </c>
      <c r="I64" s="69" t="s">
        <v>123</v>
      </c>
      <c r="J64" s="70" t="s">
        <v>124</v>
      </c>
      <c r="K64" s="69">
        <v>-10796</v>
      </c>
      <c r="L64" s="69" t="s">
        <v>113</v>
      </c>
      <c r="M64" s="70" t="s">
        <v>94</v>
      </c>
      <c r="N64" s="70"/>
      <c r="O64" s="71" t="s">
        <v>100</v>
      </c>
      <c r="P64" s="71" t="s">
        <v>101</v>
      </c>
    </row>
    <row r="65" spans="1:16" ht="12.75" customHeight="1" thickBot="1">
      <c r="A65" s="14" t="str">
        <f t="shared" si="6"/>
        <v> MVS 11.107 </v>
      </c>
      <c r="B65" s="6" t="str">
        <f t="shared" si="7"/>
        <v>I</v>
      </c>
      <c r="C65" s="14">
        <f t="shared" si="8"/>
        <v>37944.425000000003</v>
      </c>
      <c r="D65" s="36" t="str">
        <f t="shared" si="9"/>
        <v>vis</v>
      </c>
      <c r="E65" s="68">
        <f>VLOOKUP(C65,Active!C$21:E$973,3,FALSE)</f>
        <v>2803.9845186547309</v>
      </c>
      <c r="F65" s="6" t="s">
        <v>89</v>
      </c>
      <c r="G65" s="36" t="str">
        <f t="shared" si="10"/>
        <v>37944.425</v>
      </c>
      <c r="H65" s="14">
        <f t="shared" si="11"/>
        <v>-10793</v>
      </c>
      <c r="I65" s="69" t="s">
        <v>125</v>
      </c>
      <c r="J65" s="70" t="s">
        <v>126</v>
      </c>
      <c r="K65" s="69">
        <v>-10793</v>
      </c>
      <c r="L65" s="69" t="s">
        <v>127</v>
      </c>
      <c r="M65" s="70" t="s">
        <v>94</v>
      </c>
      <c r="N65" s="70"/>
      <c r="O65" s="71" t="s">
        <v>100</v>
      </c>
      <c r="P65" s="71" t="s">
        <v>101</v>
      </c>
    </row>
    <row r="66" spans="1:16" ht="12.75" customHeight="1" thickBot="1">
      <c r="A66" s="14" t="str">
        <f t="shared" si="6"/>
        <v> MVS 11.107 </v>
      </c>
      <c r="B66" s="6" t="str">
        <f t="shared" si="7"/>
        <v>II</v>
      </c>
      <c r="C66" s="14">
        <f t="shared" si="8"/>
        <v>38042.235999999997</v>
      </c>
      <c r="D66" s="36" t="str">
        <f t="shared" si="9"/>
        <v>vis</v>
      </c>
      <c r="E66" s="68">
        <f>VLOOKUP(C66,Active!C$21:E$973,3,FALSE)</f>
        <v>2949.0272258141031</v>
      </c>
      <c r="F66" s="6" t="s">
        <v>89</v>
      </c>
      <c r="G66" s="36" t="str">
        <f t="shared" si="10"/>
        <v>38042.236</v>
      </c>
      <c r="H66" s="14">
        <f t="shared" si="11"/>
        <v>-10720.5</v>
      </c>
      <c r="I66" s="69" t="s">
        <v>128</v>
      </c>
      <c r="J66" s="70" t="s">
        <v>129</v>
      </c>
      <c r="K66" s="69">
        <v>-10720.5</v>
      </c>
      <c r="L66" s="69" t="s">
        <v>130</v>
      </c>
      <c r="M66" s="70" t="s">
        <v>94</v>
      </c>
      <c r="N66" s="70"/>
      <c r="O66" s="71" t="s">
        <v>100</v>
      </c>
      <c r="P66" s="71" t="s">
        <v>101</v>
      </c>
    </row>
    <row r="67" spans="1:16" ht="12.75" customHeight="1" thickBot="1">
      <c r="A67" s="14" t="str">
        <f t="shared" si="6"/>
        <v> MVS 11.107 </v>
      </c>
      <c r="B67" s="6" t="str">
        <f t="shared" si="7"/>
        <v>I</v>
      </c>
      <c r="C67" s="14">
        <f t="shared" si="8"/>
        <v>38300.47</v>
      </c>
      <c r="D67" s="36" t="str">
        <f t="shared" si="9"/>
        <v>vis</v>
      </c>
      <c r="E67" s="68">
        <f>VLOOKUP(C67,Active!C$21:E$973,3,FALSE)</f>
        <v>3331.9591909365954</v>
      </c>
      <c r="F67" s="6" t="s">
        <v>89</v>
      </c>
      <c r="G67" s="36" t="str">
        <f t="shared" si="10"/>
        <v>38300.470</v>
      </c>
      <c r="H67" s="14">
        <f t="shared" si="11"/>
        <v>-10529</v>
      </c>
      <c r="I67" s="69" t="s">
        <v>131</v>
      </c>
      <c r="J67" s="70" t="s">
        <v>132</v>
      </c>
      <c r="K67" s="69">
        <v>-10529</v>
      </c>
      <c r="L67" s="69" t="s">
        <v>133</v>
      </c>
      <c r="M67" s="70" t="s">
        <v>94</v>
      </c>
      <c r="N67" s="70"/>
      <c r="O67" s="71" t="s">
        <v>100</v>
      </c>
      <c r="P67" s="71" t="s">
        <v>101</v>
      </c>
    </row>
    <row r="68" spans="1:16" ht="12.75" customHeight="1" thickBot="1">
      <c r="A68" s="14" t="str">
        <f t="shared" si="6"/>
        <v> MVS 11.107 </v>
      </c>
      <c r="B68" s="6" t="str">
        <f t="shared" si="7"/>
        <v>I</v>
      </c>
      <c r="C68" s="14">
        <f t="shared" si="8"/>
        <v>38323.417000000001</v>
      </c>
      <c r="D68" s="36" t="str">
        <f t="shared" si="9"/>
        <v>vis</v>
      </c>
      <c r="E68" s="68">
        <f>VLOOKUP(C68,Active!C$21:E$973,3,FALSE)</f>
        <v>3365.987009905692</v>
      </c>
      <c r="F68" s="6" t="s">
        <v>89</v>
      </c>
      <c r="G68" s="36" t="str">
        <f t="shared" si="10"/>
        <v>38323.417</v>
      </c>
      <c r="H68" s="14">
        <f t="shared" si="11"/>
        <v>-10512</v>
      </c>
      <c r="I68" s="69" t="s">
        <v>134</v>
      </c>
      <c r="J68" s="70" t="s">
        <v>135</v>
      </c>
      <c r="K68" s="69">
        <v>-10512</v>
      </c>
      <c r="L68" s="69" t="s">
        <v>136</v>
      </c>
      <c r="M68" s="70" t="s">
        <v>94</v>
      </c>
      <c r="N68" s="70"/>
      <c r="O68" s="71" t="s">
        <v>100</v>
      </c>
      <c r="P68" s="71" t="s">
        <v>101</v>
      </c>
    </row>
    <row r="69" spans="1:16" ht="12.75" customHeight="1" thickBot="1">
      <c r="A69" s="14" t="str">
        <f t="shared" si="6"/>
        <v> MVS 11.107 </v>
      </c>
      <c r="B69" s="6" t="str">
        <f t="shared" si="7"/>
        <v>II</v>
      </c>
      <c r="C69" s="14">
        <f t="shared" si="8"/>
        <v>38398.256999999998</v>
      </c>
      <c r="D69" s="36" t="str">
        <f t="shared" si="9"/>
        <v>vis</v>
      </c>
      <c r="E69" s="68">
        <f>VLOOKUP(C69,Active!C$21:E$973,3,FALSE)</f>
        <v>3476.9663087964873</v>
      </c>
      <c r="F69" s="6" t="s">
        <v>89</v>
      </c>
      <c r="G69" s="36" t="str">
        <f t="shared" si="10"/>
        <v>38398.257</v>
      </c>
      <c r="H69" s="14">
        <f t="shared" si="11"/>
        <v>-10456.5</v>
      </c>
      <c r="I69" s="69" t="s">
        <v>137</v>
      </c>
      <c r="J69" s="70" t="s">
        <v>138</v>
      </c>
      <c r="K69" s="69">
        <v>-10456.5</v>
      </c>
      <c r="L69" s="69" t="s">
        <v>139</v>
      </c>
      <c r="M69" s="70" t="s">
        <v>94</v>
      </c>
      <c r="N69" s="70"/>
      <c r="O69" s="71" t="s">
        <v>100</v>
      </c>
      <c r="P69" s="71" t="s">
        <v>101</v>
      </c>
    </row>
    <row r="70" spans="1:16" ht="12.75" customHeight="1" thickBot="1">
      <c r="A70" s="14" t="str">
        <f t="shared" si="6"/>
        <v> MVS 11.107 </v>
      </c>
      <c r="B70" s="6" t="str">
        <f t="shared" si="7"/>
        <v>II</v>
      </c>
      <c r="C70" s="14">
        <f t="shared" si="8"/>
        <v>38998.483999999997</v>
      </c>
      <c r="D70" s="36" t="str">
        <f t="shared" si="9"/>
        <v>vis</v>
      </c>
      <c r="E70" s="68">
        <f>VLOOKUP(C70,Active!C$21:E$973,3,FALSE)</f>
        <v>4367.0354113529838</v>
      </c>
      <c r="F70" s="6" t="s">
        <v>89</v>
      </c>
      <c r="G70" s="36" t="str">
        <f t="shared" si="10"/>
        <v>38998.484</v>
      </c>
      <c r="H70" s="14">
        <f t="shared" si="11"/>
        <v>-10011.5</v>
      </c>
      <c r="I70" s="69" t="s">
        <v>140</v>
      </c>
      <c r="J70" s="70" t="s">
        <v>141</v>
      </c>
      <c r="K70" s="69">
        <v>-10011.5</v>
      </c>
      <c r="L70" s="69" t="s">
        <v>142</v>
      </c>
      <c r="M70" s="70" t="s">
        <v>94</v>
      </c>
      <c r="N70" s="70"/>
      <c r="O70" s="71" t="s">
        <v>100</v>
      </c>
      <c r="P70" s="71" t="s">
        <v>101</v>
      </c>
    </row>
    <row r="71" spans="1:16" ht="12.75" customHeight="1" thickBot="1">
      <c r="A71" s="14" t="str">
        <f t="shared" si="6"/>
        <v> MVS 11.107 </v>
      </c>
      <c r="B71" s="6" t="str">
        <f t="shared" si="7"/>
        <v>I</v>
      </c>
      <c r="C71" s="14">
        <f t="shared" si="8"/>
        <v>39023.472000000002</v>
      </c>
      <c r="D71" s="36" t="str">
        <f t="shared" si="9"/>
        <v>vis</v>
      </c>
      <c r="E71" s="68">
        <f>VLOOKUP(C71,Active!C$21:E$973,3,FALSE)</f>
        <v>4404.0898036657018</v>
      </c>
      <c r="F71" s="6" t="s">
        <v>89</v>
      </c>
      <c r="G71" s="36" t="str">
        <f t="shared" si="10"/>
        <v>39023.472</v>
      </c>
      <c r="H71" s="14">
        <f t="shared" si="11"/>
        <v>-9993</v>
      </c>
      <c r="I71" s="69" t="s">
        <v>143</v>
      </c>
      <c r="J71" s="70" t="s">
        <v>144</v>
      </c>
      <c r="K71" s="69">
        <v>-9993</v>
      </c>
      <c r="L71" s="69" t="s">
        <v>145</v>
      </c>
      <c r="M71" s="70" t="s">
        <v>94</v>
      </c>
      <c r="N71" s="70"/>
      <c r="O71" s="71" t="s">
        <v>100</v>
      </c>
      <c r="P71" s="71" t="s">
        <v>101</v>
      </c>
    </row>
    <row r="72" spans="1:16" ht="12.75" customHeight="1" thickBot="1">
      <c r="A72" s="14" t="str">
        <f t="shared" si="6"/>
        <v> MVS 11.107 </v>
      </c>
      <c r="B72" s="6" t="str">
        <f t="shared" si="7"/>
        <v>II</v>
      </c>
      <c r="C72" s="14">
        <f t="shared" si="8"/>
        <v>39025.446000000004</v>
      </c>
      <c r="D72" s="36" t="str">
        <f t="shared" si="9"/>
        <v>vis</v>
      </c>
      <c r="E72" s="68">
        <f>VLOOKUP(C72,Active!C$21:E$973,3,FALSE)</f>
        <v>4407.0170235482601</v>
      </c>
      <c r="F72" s="6" t="s">
        <v>89</v>
      </c>
      <c r="G72" s="36" t="str">
        <f t="shared" si="10"/>
        <v>39025.446</v>
      </c>
      <c r="H72" s="14">
        <f t="shared" si="11"/>
        <v>-9991.5</v>
      </c>
      <c r="I72" s="69" t="s">
        <v>146</v>
      </c>
      <c r="J72" s="70" t="s">
        <v>147</v>
      </c>
      <c r="K72" s="69">
        <v>-9991.5</v>
      </c>
      <c r="L72" s="69" t="s">
        <v>148</v>
      </c>
      <c r="M72" s="70" t="s">
        <v>94</v>
      </c>
      <c r="N72" s="70"/>
      <c r="O72" s="71" t="s">
        <v>100</v>
      </c>
      <c r="P72" s="71" t="s">
        <v>101</v>
      </c>
    </row>
    <row r="73" spans="1:16" ht="12.75" customHeight="1" thickBot="1">
      <c r="A73" s="14" t="str">
        <f t="shared" si="6"/>
        <v> MVS 11.107 </v>
      </c>
      <c r="B73" s="6" t="str">
        <f t="shared" si="7"/>
        <v>I</v>
      </c>
      <c r="C73" s="14">
        <f t="shared" si="8"/>
        <v>39027.468999999997</v>
      </c>
      <c r="D73" s="36" t="str">
        <f t="shared" si="9"/>
        <v>vis</v>
      </c>
      <c r="E73" s="68">
        <f>VLOOKUP(C73,Active!C$21:E$973,3,FALSE)</f>
        <v>4410.0169049172528</v>
      </c>
      <c r="F73" s="6" t="s">
        <v>89</v>
      </c>
      <c r="G73" s="36" t="str">
        <f t="shared" si="10"/>
        <v>39027.469</v>
      </c>
      <c r="H73" s="14">
        <f t="shared" si="11"/>
        <v>-9990</v>
      </c>
      <c r="I73" s="69" t="s">
        <v>149</v>
      </c>
      <c r="J73" s="70" t="s">
        <v>150</v>
      </c>
      <c r="K73" s="69">
        <v>-9990</v>
      </c>
      <c r="L73" s="69" t="s">
        <v>148</v>
      </c>
      <c r="M73" s="70" t="s">
        <v>94</v>
      </c>
      <c r="N73" s="70"/>
      <c r="O73" s="71" t="s">
        <v>100</v>
      </c>
      <c r="P73" s="71" t="s">
        <v>101</v>
      </c>
    </row>
    <row r="74" spans="1:16" ht="12.75" customHeight="1" thickBot="1">
      <c r="A74" s="14" t="str">
        <f t="shared" si="6"/>
        <v> MVS 11.107 </v>
      </c>
      <c r="B74" s="6" t="str">
        <f t="shared" si="7"/>
        <v>I</v>
      </c>
      <c r="C74" s="14">
        <f t="shared" si="8"/>
        <v>39058.474000000002</v>
      </c>
      <c r="D74" s="36" t="str">
        <f t="shared" si="9"/>
        <v>vis</v>
      </c>
      <c r="E74" s="68">
        <f>VLOOKUP(C74,Active!C$21:E$973,3,FALSE)</f>
        <v>4455.9938311880942</v>
      </c>
      <c r="F74" s="6" t="s">
        <v>89</v>
      </c>
      <c r="G74" s="36" t="str">
        <f t="shared" si="10"/>
        <v>39058.474</v>
      </c>
      <c r="H74" s="14">
        <f t="shared" si="11"/>
        <v>-9967</v>
      </c>
      <c r="I74" s="69" t="s">
        <v>151</v>
      </c>
      <c r="J74" s="70" t="s">
        <v>152</v>
      </c>
      <c r="K74" s="69">
        <v>-9967</v>
      </c>
      <c r="L74" s="69" t="s">
        <v>99</v>
      </c>
      <c r="M74" s="70" t="s">
        <v>94</v>
      </c>
      <c r="N74" s="70"/>
      <c r="O74" s="71" t="s">
        <v>100</v>
      </c>
      <c r="P74" s="71" t="s">
        <v>101</v>
      </c>
    </row>
    <row r="75" spans="1:16" ht="12.75" customHeight="1" thickBot="1">
      <c r="A75" s="14" t="str">
        <f t="shared" ref="A75:A93" si="12">P75</f>
        <v> MVS 11.107 </v>
      </c>
      <c r="B75" s="6" t="str">
        <f t="shared" ref="B75:B93" si="13">IF(H75=INT(H75),"I","II")</f>
        <v>I</v>
      </c>
      <c r="C75" s="14">
        <f t="shared" ref="C75:C93" si="14">1*G75</f>
        <v>39352.5</v>
      </c>
      <c r="D75" s="36" t="str">
        <f t="shared" ref="D75:D93" si="15">VLOOKUP(F75,I$1:J$5,2,FALSE)</f>
        <v>vis</v>
      </c>
      <c r="E75" s="68">
        <f>VLOOKUP(C75,Active!C$21:E$973,3,FALSE)</f>
        <v>4892.0013049409827</v>
      </c>
      <c r="F75" s="6" t="s">
        <v>89</v>
      </c>
      <c r="G75" s="36" t="str">
        <f t="shared" ref="G75:G93" si="16">MID(I75,3,LEN(I75)-3)</f>
        <v>39352.500</v>
      </c>
      <c r="H75" s="14">
        <f t="shared" ref="H75:H93" si="17">1*K75</f>
        <v>-9749</v>
      </c>
      <c r="I75" s="69" t="s">
        <v>153</v>
      </c>
      <c r="J75" s="70" t="s">
        <v>154</v>
      </c>
      <c r="K75" s="69">
        <v>-9749</v>
      </c>
      <c r="L75" s="69" t="s">
        <v>155</v>
      </c>
      <c r="M75" s="70" t="s">
        <v>94</v>
      </c>
      <c r="N75" s="70"/>
      <c r="O75" s="71" t="s">
        <v>100</v>
      </c>
      <c r="P75" s="71" t="s">
        <v>101</v>
      </c>
    </row>
    <row r="76" spans="1:16" ht="12.75" customHeight="1" thickBot="1">
      <c r="A76" s="14" t="str">
        <f t="shared" si="12"/>
        <v> MVS 11.107 </v>
      </c>
      <c r="B76" s="6" t="str">
        <f t="shared" si="13"/>
        <v>I</v>
      </c>
      <c r="C76" s="14">
        <f t="shared" si="14"/>
        <v>39441.500999999997</v>
      </c>
      <c r="D76" s="36" t="str">
        <f t="shared" si="15"/>
        <v>vis</v>
      </c>
      <c r="E76" s="68">
        <f>VLOOKUP(C76,Active!C$21:E$973,3,FALSE)</f>
        <v>5023.9797734147905</v>
      </c>
      <c r="F76" s="6" t="s">
        <v>89</v>
      </c>
      <c r="G76" s="36" t="str">
        <f t="shared" si="16"/>
        <v>39441.501</v>
      </c>
      <c r="H76" s="14">
        <f t="shared" si="17"/>
        <v>-9683</v>
      </c>
      <c r="I76" s="69" t="s">
        <v>156</v>
      </c>
      <c r="J76" s="70" t="s">
        <v>157</v>
      </c>
      <c r="K76" s="69">
        <v>-9683</v>
      </c>
      <c r="L76" s="69" t="s">
        <v>158</v>
      </c>
      <c r="M76" s="70" t="s">
        <v>94</v>
      </c>
      <c r="N76" s="70"/>
      <c r="O76" s="71" t="s">
        <v>100</v>
      </c>
      <c r="P76" s="71" t="s">
        <v>101</v>
      </c>
    </row>
    <row r="77" spans="1:16" ht="12.75" customHeight="1" thickBot="1">
      <c r="A77" s="14" t="str">
        <f t="shared" si="12"/>
        <v> MVS 11.107 </v>
      </c>
      <c r="B77" s="6" t="str">
        <f t="shared" si="13"/>
        <v>I</v>
      </c>
      <c r="C77" s="14">
        <f t="shared" si="14"/>
        <v>39673.506000000001</v>
      </c>
      <c r="D77" s="36" t="str">
        <f t="shared" si="15"/>
        <v>vis</v>
      </c>
      <c r="E77" s="68">
        <f>VLOOKUP(C77,Active!C$21:E$973,3,FALSE)</f>
        <v>5368.0170828637565</v>
      </c>
      <c r="F77" s="6" t="s">
        <v>89</v>
      </c>
      <c r="G77" s="36" t="str">
        <f t="shared" si="16"/>
        <v>39673.506</v>
      </c>
      <c r="H77" s="14">
        <f t="shared" si="17"/>
        <v>-9511</v>
      </c>
      <c r="I77" s="69" t="s">
        <v>159</v>
      </c>
      <c r="J77" s="70" t="s">
        <v>160</v>
      </c>
      <c r="K77" s="69">
        <v>-9511</v>
      </c>
      <c r="L77" s="69" t="s">
        <v>161</v>
      </c>
      <c r="M77" s="70" t="s">
        <v>94</v>
      </c>
      <c r="N77" s="70"/>
      <c r="O77" s="71" t="s">
        <v>100</v>
      </c>
      <c r="P77" s="71" t="s">
        <v>101</v>
      </c>
    </row>
    <row r="78" spans="1:16" ht="12.75" customHeight="1" thickBot="1">
      <c r="A78" s="14" t="str">
        <f t="shared" si="12"/>
        <v> MVS 11.107 </v>
      </c>
      <c r="B78" s="6" t="str">
        <f t="shared" si="13"/>
        <v>I</v>
      </c>
      <c r="C78" s="14">
        <f t="shared" si="14"/>
        <v>40837.459000000003</v>
      </c>
      <c r="D78" s="36" t="str">
        <f t="shared" si="15"/>
        <v>vis</v>
      </c>
      <c r="E78" s="68">
        <f>VLOOKUP(C78,Active!C$21:E$973,3,FALSE)</f>
        <v>7094.0284121240938</v>
      </c>
      <c r="F78" s="6" t="s">
        <v>89</v>
      </c>
      <c r="G78" s="36" t="str">
        <f t="shared" si="16"/>
        <v>40837.459</v>
      </c>
      <c r="H78" s="14">
        <f t="shared" si="17"/>
        <v>-8648</v>
      </c>
      <c r="I78" s="69" t="s">
        <v>162</v>
      </c>
      <c r="J78" s="70" t="s">
        <v>163</v>
      </c>
      <c r="K78" s="69">
        <v>-8648</v>
      </c>
      <c r="L78" s="69" t="s">
        <v>164</v>
      </c>
      <c r="M78" s="70" t="s">
        <v>94</v>
      </c>
      <c r="N78" s="70"/>
      <c r="O78" s="71" t="s">
        <v>100</v>
      </c>
      <c r="P78" s="71" t="s">
        <v>101</v>
      </c>
    </row>
    <row r="79" spans="1:16" ht="12.75" customHeight="1" thickBot="1">
      <c r="A79" s="14" t="str">
        <f t="shared" si="12"/>
        <v> MVS 11.107 </v>
      </c>
      <c r="B79" s="6" t="str">
        <f t="shared" si="13"/>
        <v>I</v>
      </c>
      <c r="C79" s="14">
        <f t="shared" si="14"/>
        <v>41216.432999999997</v>
      </c>
      <c r="D79" s="36" t="str">
        <f t="shared" si="15"/>
        <v>vis</v>
      </c>
      <c r="E79" s="68">
        <f>VLOOKUP(C79,Active!C$21:E$973,3,FALSE)</f>
        <v>7656.0042114004373</v>
      </c>
      <c r="F79" s="6" t="s">
        <v>89</v>
      </c>
      <c r="G79" s="36" t="str">
        <f t="shared" si="16"/>
        <v>41216.433</v>
      </c>
      <c r="H79" s="14">
        <f t="shared" si="17"/>
        <v>-8367</v>
      </c>
      <c r="I79" s="69" t="s">
        <v>165</v>
      </c>
      <c r="J79" s="70" t="s">
        <v>166</v>
      </c>
      <c r="K79" s="69">
        <v>-8367</v>
      </c>
      <c r="L79" s="69" t="s">
        <v>142</v>
      </c>
      <c r="M79" s="70" t="s">
        <v>94</v>
      </c>
      <c r="N79" s="70"/>
      <c r="O79" s="71" t="s">
        <v>100</v>
      </c>
      <c r="P79" s="71" t="s">
        <v>101</v>
      </c>
    </row>
    <row r="80" spans="1:16" ht="12.75" customHeight="1" thickBot="1">
      <c r="A80" s="14" t="str">
        <f t="shared" si="12"/>
        <v> MVS 11.107 </v>
      </c>
      <c r="B80" s="6" t="str">
        <f t="shared" si="13"/>
        <v>II</v>
      </c>
      <c r="C80" s="14">
        <f t="shared" si="14"/>
        <v>41322.315000000002</v>
      </c>
      <c r="D80" s="36" t="str">
        <f t="shared" si="15"/>
        <v>vis</v>
      </c>
      <c r="E80" s="68">
        <f>VLOOKUP(C80,Active!C$21:E$973,3,FALSE)</f>
        <v>7813.0153033987835</v>
      </c>
      <c r="F80" s="6" t="s">
        <v>89</v>
      </c>
      <c r="G80" s="36" t="str">
        <f t="shared" si="16"/>
        <v>41322.315</v>
      </c>
      <c r="H80" s="14">
        <f t="shared" si="17"/>
        <v>-8288.5</v>
      </c>
      <c r="I80" s="69" t="s">
        <v>167</v>
      </c>
      <c r="J80" s="70" t="s">
        <v>168</v>
      </c>
      <c r="K80" s="69">
        <v>-8288.5</v>
      </c>
      <c r="L80" s="69" t="s">
        <v>169</v>
      </c>
      <c r="M80" s="70" t="s">
        <v>94</v>
      </c>
      <c r="N80" s="70"/>
      <c r="O80" s="71" t="s">
        <v>100</v>
      </c>
      <c r="P80" s="71" t="s">
        <v>101</v>
      </c>
    </row>
    <row r="81" spans="1:16" ht="12.75" customHeight="1" thickBot="1">
      <c r="A81" s="14" t="str">
        <f t="shared" si="12"/>
        <v> MVS 11.107 </v>
      </c>
      <c r="B81" s="6" t="str">
        <f t="shared" si="13"/>
        <v>II</v>
      </c>
      <c r="C81" s="14">
        <f t="shared" si="14"/>
        <v>41674.245000000003</v>
      </c>
      <c r="D81" s="36" t="str">
        <f t="shared" si="15"/>
        <v>vis</v>
      </c>
      <c r="E81" s="68">
        <f>VLOOKUP(C81,Active!C$21:E$973,3,FALSE)</f>
        <v>8334.8878937066311</v>
      </c>
      <c r="F81" s="6" t="s">
        <v>89</v>
      </c>
      <c r="G81" s="36" t="str">
        <f t="shared" si="16"/>
        <v>41674.245</v>
      </c>
      <c r="H81" s="14">
        <f t="shared" si="17"/>
        <v>-8027.5</v>
      </c>
      <c r="I81" s="69" t="s">
        <v>170</v>
      </c>
      <c r="J81" s="70" t="s">
        <v>171</v>
      </c>
      <c r="K81" s="69">
        <v>-8027.5</v>
      </c>
      <c r="L81" s="69" t="s">
        <v>172</v>
      </c>
      <c r="M81" s="70" t="s">
        <v>94</v>
      </c>
      <c r="N81" s="70"/>
      <c r="O81" s="71" t="s">
        <v>100</v>
      </c>
      <c r="P81" s="71" t="s">
        <v>101</v>
      </c>
    </row>
    <row r="82" spans="1:16" ht="12.75" customHeight="1" thickBot="1">
      <c r="A82" s="14" t="str">
        <f t="shared" si="12"/>
        <v> MVS 11.107 </v>
      </c>
      <c r="B82" s="6" t="str">
        <f t="shared" si="13"/>
        <v>II</v>
      </c>
      <c r="C82" s="14">
        <f t="shared" si="14"/>
        <v>41984.447</v>
      </c>
      <c r="D82" s="36" t="str">
        <f t="shared" si="15"/>
        <v>vis</v>
      </c>
      <c r="E82" s="68">
        <f>VLOOKUP(C82,Active!C$21:E$973,3,FALSE)</f>
        <v>8794.8825553117058</v>
      </c>
      <c r="F82" s="6" t="s">
        <v>89</v>
      </c>
      <c r="G82" s="36" t="str">
        <f t="shared" si="16"/>
        <v>41984.447</v>
      </c>
      <c r="H82" s="14">
        <f t="shared" si="17"/>
        <v>-7797.5</v>
      </c>
      <c r="I82" s="69" t="s">
        <v>173</v>
      </c>
      <c r="J82" s="70" t="s">
        <v>174</v>
      </c>
      <c r="K82" s="69">
        <v>-7797.5</v>
      </c>
      <c r="L82" s="69" t="s">
        <v>172</v>
      </c>
      <c r="M82" s="70" t="s">
        <v>94</v>
      </c>
      <c r="N82" s="70"/>
      <c r="O82" s="71" t="s">
        <v>100</v>
      </c>
      <c r="P82" s="71" t="s">
        <v>101</v>
      </c>
    </row>
    <row r="83" spans="1:16" ht="12.75" customHeight="1" thickBot="1">
      <c r="A83" s="14" t="str">
        <f t="shared" si="12"/>
        <v> MVS 11.107 </v>
      </c>
      <c r="B83" s="6" t="str">
        <f t="shared" si="13"/>
        <v>I</v>
      </c>
      <c r="C83" s="14">
        <f t="shared" si="14"/>
        <v>42036.385999999999</v>
      </c>
      <c r="D83" s="36" t="str">
        <f t="shared" si="15"/>
        <v>vis</v>
      </c>
      <c r="E83" s="68">
        <f>VLOOKUP(C83,Active!C$21:E$973,3,FALSE)</f>
        <v>8871.9022480574167</v>
      </c>
      <c r="F83" s="6" t="s">
        <v>89</v>
      </c>
      <c r="G83" s="36" t="str">
        <f t="shared" si="16"/>
        <v>42036.386</v>
      </c>
      <c r="H83" s="14">
        <f t="shared" si="17"/>
        <v>-7759</v>
      </c>
      <c r="I83" s="69" t="s">
        <v>175</v>
      </c>
      <c r="J83" s="70" t="s">
        <v>176</v>
      </c>
      <c r="K83" s="69">
        <v>-7759</v>
      </c>
      <c r="L83" s="69" t="s">
        <v>177</v>
      </c>
      <c r="M83" s="70" t="s">
        <v>94</v>
      </c>
      <c r="N83" s="70"/>
      <c r="O83" s="71" t="s">
        <v>100</v>
      </c>
      <c r="P83" s="71" t="s">
        <v>101</v>
      </c>
    </row>
    <row r="84" spans="1:16" ht="12.75" customHeight="1" thickBot="1">
      <c r="A84" s="14" t="str">
        <f t="shared" si="12"/>
        <v> MVS 11.107 </v>
      </c>
      <c r="B84" s="6" t="str">
        <f t="shared" si="13"/>
        <v>I</v>
      </c>
      <c r="C84" s="14">
        <f t="shared" si="14"/>
        <v>42276.500999999997</v>
      </c>
      <c r="D84" s="36" t="str">
        <f t="shared" si="15"/>
        <v>vis</v>
      </c>
      <c r="E84" s="68">
        <f>VLOOKUP(C84,Active!C$21:E$973,3,FALSE)</f>
        <v>9227.9657749569942</v>
      </c>
      <c r="F84" s="6" t="s">
        <v>89</v>
      </c>
      <c r="G84" s="36" t="str">
        <f t="shared" si="16"/>
        <v>42276.501</v>
      </c>
      <c r="H84" s="14">
        <f t="shared" si="17"/>
        <v>-7581</v>
      </c>
      <c r="I84" s="69" t="s">
        <v>178</v>
      </c>
      <c r="J84" s="70" t="s">
        <v>179</v>
      </c>
      <c r="K84" s="69">
        <v>-7581</v>
      </c>
      <c r="L84" s="69" t="s">
        <v>130</v>
      </c>
      <c r="M84" s="70" t="s">
        <v>94</v>
      </c>
      <c r="N84" s="70"/>
      <c r="O84" s="71" t="s">
        <v>100</v>
      </c>
      <c r="P84" s="71" t="s">
        <v>101</v>
      </c>
    </row>
    <row r="85" spans="1:16" ht="12.75" customHeight="1" thickBot="1">
      <c r="A85" s="14" t="str">
        <f t="shared" si="12"/>
        <v> MVS 11.107 </v>
      </c>
      <c r="B85" s="6" t="str">
        <f t="shared" si="13"/>
        <v>I</v>
      </c>
      <c r="C85" s="14">
        <f t="shared" si="14"/>
        <v>42303.453000000001</v>
      </c>
      <c r="D85" s="36" t="str">
        <f t="shared" si="15"/>
        <v>vis</v>
      </c>
      <c r="E85" s="68">
        <f>VLOOKUP(C85,Active!C$21:E$973,3,FALSE)</f>
        <v>9267.9325582774818</v>
      </c>
      <c r="F85" s="6" t="s">
        <v>89</v>
      </c>
      <c r="G85" s="36" t="str">
        <f t="shared" si="16"/>
        <v>42303.453</v>
      </c>
      <c r="H85" s="14">
        <f t="shared" si="17"/>
        <v>-7561</v>
      </c>
      <c r="I85" s="69" t="s">
        <v>180</v>
      </c>
      <c r="J85" s="70" t="s">
        <v>181</v>
      </c>
      <c r="K85" s="69">
        <v>-7561</v>
      </c>
      <c r="L85" s="69" t="s">
        <v>182</v>
      </c>
      <c r="M85" s="70" t="s">
        <v>94</v>
      </c>
      <c r="N85" s="70"/>
      <c r="O85" s="71" t="s">
        <v>100</v>
      </c>
      <c r="P85" s="71" t="s">
        <v>101</v>
      </c>
    </row>
    <row r="86" spans="1:16" ht="12.75" customHeight="1" thickBot="1">
      <c r="A86" s="14" t="str">
        <f t="shared" si="12"/>
        <v> MVS 11.107 </v>
      </c>
      <c r="B86" s="6" t="str">
        <f t="shared" si="13"/>
        <v>I</v>
      </c>
      <c r="C86" s="14">
        <f t="shared" si="14"/>
        <v>42636.561999999998</v>
      </c>
      <c r="D86" s="36" t="str">
        <f t="shared" si="15"/>
        <v>vis</v>
      </c>
      <c r="E86" s="68">
        <f>VLOOKUP(C86,Active!C$21:E$973,3,FALSE)</f>
        <v>9761.8957233525107</v>
      </c>
      <c r="F86" s="6" t="s">
        <v>89</v>
      </c>
      <c r="G86" s="36" t="str">
        <f t="shared" si="16"/>
        <v>42636.562</v>
      </c>
      <c r="H86" s="14">
        <f t="shared" si="17"/>
        <v>-7314</v>
      </c>
      <c r="I86" s="69" t="s">
        <v>183</v>
      </c>
      <c r="J86" s="70" t="s">
        <v>184</v>
      </c>
      <c r="K86" s="69">
        <v>-7314</v>
      </c>
      <c r="L86" s="69" t="s">
        <v>185</v>
      </c>
      <c r="M86" s="70" t="s">
        <v>94</v>
      </c>
      <c r="N86" s="70"/>
      <c r="O86" s="71" t="s">
        <v>100</v>
      </c>
      <c r="P86" s="71" t="s">
        <v>101</v>
      </c>
    </row>
    <row r="87" spans="1:16" ht="12.75" customHeight="1" thickBot="1">
      <c r="A87" s="14" t="str">
        <f t="shared" si="12"/>
        <v> MVS 11.107 </v>
      </c>
      <c r="B87" s="6" t="str">
        <f t="shared" si="13"/>
        <v>II</v>
      </c>
      <c r="C87" s="14">
        <f t="shared" si="14"/>
        <v>43078.330999999998</v>
      </c>
      <c r="D87" s="36" t="str">
        <f t="shared" si="15"/>
        <v>vis</v>
      </c>
      <c r="E87" s="68">
        <f>VLOOKUP(C87,Active!C$21:E$973,3,FALSE)</f>
        <v>10416.989441841153</v>
      </c>
      <c r="F87" s="6" t="s">
        <v>89</v>
      </c>
      <c r="G87" s="36" t="str">
        <f t="shared" si="16"/>
        <v>43078.331</v>
      </c>
      <c r="H87" s="14">
        <f t="shared" si="17"/>
        <v>-6986.5</v>
      </c>
      <c r="I87" s="69" t="s">
        <v>186</v>
      </c>
      <c r="J87" s="70" t="s">
        <v>187</v>
      </c>
      <c r="K87" s="69">
        <v>-6986.5</v>
      </c>
      <c r="L87" s="69" t="s">
        <v>188</v>
      </c>
      <c r="M87" s="70" t="s">
        <v>94</v>
      </c>
      <c r="N87" s="70"/>
      <c r="O87" s="71" t="s">
        <v>100</v>
      </c>
      <c r="P87" s="71" t="s">
        <v>101</v>
      </c>
    </row>
    <row r="88" spans="1:16" ht="12.75" customHeight="1" thickBot="1">
      <c r="A88" s="14" t="str">
        <f t="shared" si="12"/>
        <v> MVS 11.107 </v>
      </c>
      <c r="B88" s="6" t="str">
        <f t="shared" si="13"/>
        <v>I</v>
      </c>
      <c r="C88" s="14">
        <f t="shared" si="14"/>
        <v>43138.357000000004</v>
      </c>
      <c r="D88" s="36" t="str">
        <f t="shared" si="15"/>
        <v>vis</v>
      </c>
      <c r="E88" s="68">
        <f>VLOOKUP(C88,Active!C$21:E$973,3,FALSE)</f>
        <v>10506.00124562549</v>
      </c>
      <c r="F88" s="6" t="s">
        <v>89</v>
      </c>
      <c r="G88" s="36" t="str">
        <f t="shared" si="16"/>
        <v>43138.357</v>
      </c>
      <c r="H88" s="14">
        <f t="shared" si="17"/>
        <v>-6942</v>
      </c>
      <c r="I88" s="69" t="s">
        <v>189</v>
      </c>
      <c r="J88" s="70" t="s">
        <v>190</v>
      </c>
      <c r="K88" s="69">
        <v>-6942</v>
      </c>
      <c r="L88" s="69" t="s">
        <v>191</v>
      </c>
      <c r="M88" s="70" t="s">
        <v>94</v>
      </c>
      <c r="N88" s="70"/>
      <c r="O88" s="71" t="s">
        <v>100</v>
      </c>
      <c r="P88" s="71" t="s">
        <v>101</v>
      </c>
    </row>
    <row r="89" spans="1:16" ht="12.75" customHeight="1" thickBot="1">
      <c r="A89" s="14" t="str">
        <f t="shared" si="12"/>
        <v> MVS 11.107 </v>
      </c>
      <c r="B89" s="6" t="str">
        <f t="shared" si="13"/>
        <v>II</v>
      </c>
      <c r="C89" s="14">
        <f t="shared" si="14"/>
        <v>44823.527999999998</v>
      </c>
      <c r="D89" s="36" t="str">
        <f t="shared" si="15"/>
        <v>vis</v>
      </c>
      <c r="E89" s="68">
        <f>VLOOKUP(C89,Active!C$21:E$973,3,FALSE)</f>
        <v>13004.920220653657</v>
      </c>
      <c r="F89" s="6" t="s">
        <v>89</v>
      </c>
      <c r="G89" s="36" t="str">
        <f t="shared" si="16"/>
        <v>44823.528</v>
      </c>
      <c r="H89" s="14">
        <f t="shared" si="17"/>
        <v>-5692.5</v>
      </c>
      <c r="I89" s="69" t="s">
        <v>192</v>
      </c>
      <c r="J89" s="70" t="s">
        <v>193</v>
      </c>
      <c r="K89" s="69">
        <v>-5692.5</v>
      </c>
      <c r="L89" s="69" t="s">
        <v>194</v>
      </c>
      <c r="M89" s="70" t="s">
        <v>94</v>
      </c>
      <c r="N89" s="70"/>
      <c r="O89" s="71" t="s">
        <v>100</v>
      </c>
      <c r="P89" s="71" t="s">
        <v>101</v>
      </c>
    </row>
    <row r="90" spans="1:16" ht="12.75" customHeight="1" thickBot="1">
      <c r="A90" s="14" t="str">
        <f t="shared" si="12"/>
        <v> MVS 11.107 </v>
      </c>
      <c r="B90" s="6" t="str">
        <f t="shared" si="13"/>
        <v>I</v>
      </c>
      <c r="C90" s="14">
        <f t="shared" si="14"/>
        <v>46387.373</v>
      </c>
      <c r="D90" s="36" t="str">
        <f t="shared" si="15"/>
        <v>vis</v>
      </c>
      <c r="E90" s="68">
        <f>VLOOKUP(C90,Active!C$21:E$973,3,FALSE)</f>
        <v>15323.926389465569</v>
      </c>
      <c r="F90" s="6" t="s">
        <v>89</v>
      </c>
      <c r="G90" s="36" t="str">
        <f t="shared" si="16"/>
        <v>46387.373</v>
      </c>
      <c r="H90" s="14">
        <f t="shared" si="17"/>
        <v>-4533</v>
      </c>
      <c r="I90" s="69" t="s">
        <v>204</v>
      </c>
      <c r="J90" s="70" t="s">
        <v>205</v>
      </c>
      <c r="K90" s="69">
        <v>-4533</v>
      </c>
      <c r="L90" s="69" t="s">
        <v>206</v>
      </c>
      <c r="M90" s="70" t="s">
        <v>94</v>
      </c>
      <c r="N90" s="70"/>
      <c r="O90" s="71" t="s">
        <v>100</v>
      </c>
      <c r="P90" s="71" t="s">
        <v>101</v>
      </c>
    </row>
    <row r="91" spans="1:16" ht="12.75" customHeight="1" thickBot="1">
      <c r="A91" s="14" t="str">
        <f t="shared" si="12"/>
        <v> MVS 11.107 </v>
      </c>
      <c r="B91" s="6" t="str">
        <f t="shared" si="13"/>
        <v>II</v>
      </c>
      <c r="C91" s="14">
        <f t="shared" si="14"/>
        <v>46431.237000000001</v>
      </c>
      <c r="D91" s="36" t="str">
        <f t="shared" si="15"/>
        <v>vis</v>
      </c>
      <c r="E91" s="68">
        <f>VLOOKUP(C91,Active!C$21:E$973,3,FALSE)</f>
        <v>15388.971765822413</v>
      </c>
      <c r="F91" s="6" t="s">
        <v>89</v>
      </c>
      <c r="G91" s="36" t="str">
        <f t="shared" si="16"/>
        <v>46431.237</v>
      </c>
      <c r="H91" s="14">
        <f t="shared" si="17"/>
        <v>-4500.5</v>
      </c>
      <c r="I91" s="69" t="s">
        <v>207</v>
      </c>
      <c r="J91" s="70" t="s">
        <v>208</v>
      </c>
      <c r="K91" s="69">
        <v>-4500.5</v>
      </c>
      <c r="L91" s="69" t="s">
        <v>209</v>
      </c>
      <c r="M91" s="70" t="s">
        <v>94</v>
      </c>
      <c r="N91" s="70"/>
      <c r="O91" s="71" t="s">
        <v>100</v>
      </c>
      <c r="P91" s="71" t="s">
        <v>101</v>
      </c>
    </row>
    <row r="92" spans="1:16" ht="12.75" customHeight="1" thickBot="1">
      <c r="A92" s="14" t="str">
        <f t="shared" si="12"/>
        <v> MVS 11.107 </v>
      </c>
      <c r="B92" s="6" t="str">
        <f t="shared" si="13"/>
        <v>I</v>
      </c>
      <c r="C92" s="14">
        <f t="shared" si="14"/>
        <v>46708.381999999998</v>
      </c>
      <c r="D92" s="36" t="str">
        <f t="shared" si="15"/>
        <v>vis</v>
      </c>
      <c r="E92" s="68">
        <f>VLOOKUP(C92,Active!C$21:E$973,3,FALSE)</f>
        <v>15799.946616050773</v>
      </c>
      <c r="F92" s="6" t="s">
        <v>89</v>
      </c>
      <c r="G92" s="36" t="str">
        <f t="shared" si="16"/>
        <v>46708.382</v>
      </c>
      <c r="H92" s="14">
        <f t="shared" si="17"/>
        <v>-4295</v>
      </c>
      <c r="I92" s="69" t="s">
        <v>214</v>
      </c>
      <c r="J92" s="70" t="s">
        <v>215</v>
      </c>
      <c r="K92" s="69">
        <v>-4295</v>
      </c>
      <c r="L92" s="69" t="s">
        <v>216</v>
      </c>
      <c r="M92" s="70" t="s">
        <v>94</v>
      </c>
      <c r="N92" s="70"/>
      <c r="O92" s="71" t="s">
        <v>100</v>
      </c>
      <c r="P92" s="71" t="s">
        <v>101</v>
      </c>
    </row>
    <row r="93" spans="1:16" ht="12.75" customHeight="1" thickBot="1">
      <c r="A93" s="14" t="str">
        <f t="shared" si="12"/>
        <v> BBS 127 </v>
      </c>
      <c r="B93" s="6" t="str">
        <f t="shared" si="13"/>
        <v>II</v>
      </c>
      <c r="C93" s="14">
        <f t="shared" si="14"/>
        <v>52229.264999999999</v>
      </c>
      <c r="D93" s="36" t="str">
        <f t="shared" si="15"/>
        <v>PE</v>
      </c>
      <c r="E93" s="68">
        <f>VLOOKUP(C93,Active!C$21:E$973,3,FALSE)</f>
        <v>23986.794887003976</v>
      </c>
      <c r="F93" s="6" t="str">
        <f>LEFT(M93,1)</f>
        <v>E</v>
      </c>
      <c r="G93" s="36" t="str">
        <f t="shared" si="16"/>
        <v>52229.265</v>
      </c>
      <c r="H93" s="14">
        <f t="shared" si="17"/>
        <v>-201.5</v>
      </c>
      <c r="I93" s="69" t="s">
        <v>322</v>
      </c>
      <c r="J93" s="70" t="s">
        <v>323</v>
      </c>
      <c r="K93" s="69">
        <v>-201.5</v>
      </c>
      <c r="L93" s="69" t="s">
        <v>324</v>
      </c>
      <c r="M93" s="70" t="s">
        <v>309</v>
      </c>
      <c r="N93" s="70" t="s">
        <v>310</v>
      </c>
      <c r="O93" s="71" t="s">
        <v>311</v>
      </c>
      <c r="P93" s="71" t="s">
        <v>325</v>
      </c>
    </row>
    <row r="94" spans="1:16">
      <c r="B94" s="6"/>
      <c r="F94" s="6"/>
    </row>
    <row r="95" spans="1:16">
      <c r="B95" s="6"/>
      <c r="F95" s="6"/>
    </row>
    <row r="96" spans="1:1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</sheetData>
  <phoneticPr fontId="8" type="noConversion"/>
  <hyperlinks>
    <hyperlink ref="A3" r:id="rId1" xr:uid="{00000000-0004-0000-0200-000000000000}"/>
    <hyperlink ref="P43" r:id="rId2" display="http://www.konkoly.hu/cgi-bin/IBVS?4887" xr:uid="{00000000-0004-0000-0200-000001000000}"/>
    <hyperlink ref="P45" r:id="rId3" display="http://var.astro.cz/oejv/issues/oejv0074.pdf" xr:uid="{00000000-0004-0000-0200-000002000000}"/>
    <hyperlink ref="P46" r:id="rId4" display="http://var.astro.cz/oejv/issues/oejv0074.pdf" xr:uid="{00000000-0004-0000-0200-000003000000}"/>
    <hyperlink ref="P47" r:id="rId5" display="http://www.konkoly.hu/cgi-bin/IBVS?5676" xr:uid="{00000000-0004-0000-0200-000004000000}"/>
    <hyperlink ref="P48" r:id="rId6" display="http://www.konkoly.hu/cgi-bin/IBVS?5583" xr:uid="{00000000-0004-0000-0200-000005000000}"/>
    <hyperlink ref="P49" r:id="rId7" display="http://www.konkoly.hu/cgi-bin/IBVS?5676" xr:uid="{00000000-0004-0000-0200-000006000000}"/>
    <hyperlink ref="P50" r:id="rId8" display="http://www.bav-astro.de/sfs/BAVM_link.php?BAVMnr=173" xr:uid="{00000000-0004-0000-0200-000007000000}"/>
    <hyperlink ref="P51" r:id="rId9" display="http://www.konkoly.hu/cgi-bin/IBVS?5741" xr:uid="{00000000-0004-0000-0200-000008000000}"/>
    <hyperlink ref="P52" r:id="rId10" display="http://www.konkoly.hu/cgi-bin/IBVS?5871" xr:uid="{00000000-0004-0000-0200-000009000000}"/>
    <hyperlink ref="P53" r:id="rId11" display="http://www.bav-astro.de/sfs/BAVM_link.php?BAVMnr=234" xr:uid="{00000000-0004-0000-0200-00000A000000}"/>
    <hyperlink ref="P54" r:id="rId12" display="http://www.bav-astro.de/sfs/BAVM_link.php?BAVMnr=220" xr:uid="{00000000-0004-0000-0200-00000B000000}"/>
    <hyperlink ref="P55" r:id="rId13" display="http://www.konkoly.hu/cgi-bin/IBVS?6011" xr:uid="{00000000-0004-0000-0200-00000C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2024-01-09T01:40:19Z</dcterms:modified>
</cp:coreProperties>
</file>