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B7C738-2694-4F58-9669-FACDF61E3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E15" i="1" s="1"/>
  <c r="G11" i="1"/>
  <c r="F11" i="1"/>
  <c r="Q23" i="1"/>
  <c r="E22" i="1"/>
  <c r="F22" i="1" s="1"/>
  <c r="G22" i="1" s="1"/>
  <c r="H22" i="1" s="1"/>
  <c r="E21" i="1"/>
  <c r="F21" i="1"/>
  <c r="G21" i="1" s="1"/>
  <c r="H21" i="1" s="1"/>
  <c r="Q22" i="1"/>
  <c r="C17" i="1"/>
  <c r="Q21" i="1"/>
  <c r="E23" i="1"/>
  <c r="F23" i="1" s="1"/>
  <c r="G23" i="1" s="1"/>
  <c r="H23" i="1" s="1"/>
  <c r="C11" i="1"/>
  <c r="C12" i="1"/>
  <c r="C15" i="1" l="1"/>
  <c r="C16" i="1"/>
  <c r="D18" i="1" s="1"/>
  <c r="O22" i="1"/>
  <c r="O21" i="1"/>
  <c r="O23" i="1"/>
  <c r="E16" i="1" l="1"/>
  <c r="E17" i="1" s="1"/>
  <c r="C18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<sst xmlns="http://schemas.openxmlformats.org/spreadsheetml/2006/main" count="52" uniqueCount="48">
  <si>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</si>
  <si>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</si>
  <si>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</si>
  <si>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</si>
  <si>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</si>
  <si>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</si>
  <si>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</si>
  <si>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</si>
  <si>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</si>
  <si>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</si>
  <si>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</si>
  <si>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</si>
  <si>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</si>
  <si>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</si>
  <si>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</si>
  <si>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</si>
  <si>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</si>
  <si>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</si>
  <si>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</si>
  <si>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</si>
  <si>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</si>
  <si>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</si>
  <si>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</si>
  <si>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</si>
  <si>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</si>
  <si>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</si>
  <si>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</si>
  <si>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</si>
  <si>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</si>
  <si>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</si>
  <si>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</si>
  <si>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</si>
  <si>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</si>
  <si>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</si>
  <si>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</si>
  <si>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</si>
  <si>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</si>
  <si>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</si>
  <si>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</si>
  <si>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</si>
  <si>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HR And / na</t>
  </si>
  <si>
    <t>EB</t>
  </si>
  <si>
    <t>And_HR.xls</t>
  </si>
  <si>
    <t>I</t>
  </si>
  <si>
    <t>IBVS 5871</t>
  </si>
  <si>
    <t>IBVS 6042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</si>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</sst>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And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0.52534999999625143</c:v>
                </c:pt>
                <c:pt idx="2">
                  <c:v>0.56044999999721767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CE-4F6D-A6C9-9E6C52EB7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CE-4F6D-A6C9-9E6C52EB7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CE-4F6D-A6C9-9E6C52EB7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CE-4F6D-A6C9-9E6C52EB7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CE-4F6D-A6C9-9E6C52EB7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CE-4F6D-A6C9-9E6C52EB7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CE-4F6D-A6C9-9E6C52EB7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11294.5</c:v>
                </c:pt>
                <c:pt idx="2">
                  <c:v>12499.5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0.19635668048512006</c:v>
                </c:pt>
                <c:pt idx="1">
                  <c:v>0.52534999999625143</c:v>
                </c:pt>
                <c:pt idx="2">
                  <c:v>0.56044999999721767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CE-4F6D-A6C9-9E6C52EB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556000"/>
        <c:axId val="1"/>
      </c:scatterChart>
      <c:valAx>
        <c:axId val="82355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55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17</xdr:col>
      <xdr:colOff>295275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9F99FA-7BF1-4FD8-C90C-ED72FBD19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40</v>
      </c>
      <c r="F1">
        <v>36745.364999999998</v>
      </c>
      <c r="G1">
        <v>1.0311999999999999</v>
      </c>
      <c r="H1" t="s">
        <v>41</v>
      </c>
      <c r="I1" t="s">
        <v>42</v>
      </c>
    </row>
    <row r="2" spans="1:9" x14ac:dyDescent="0.2">
      <c r="A2" t="s">
        <v>25</v>
      </c>
      <c r="B2" t="s">
        <v>41</v>
      </c>
      <c r="C2" s="3"/>
      <c r="D2" s="3"/>
      <c r="E2" t="s">
        <v>42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40812.51</v>
      </c>
      <c r="D4" s="9">
        <v>1.2357</v>
      </c>
    </row>
    <row r="6" spans="1:9" x14ac:dyDescent="0.2">
      <c r="A6" s="5" t="s">
        <v>1</v>
      </c>
    </row>
    <row r="7" spans="1:9" x14ac:dyDescent="0.2">
      <c r="A7" t="s">
        <v>2</v>
      </c>
      <c r="C7">
        <v>40812.51</v>
      </c>
    </row>
    <row r="8" spans="1:9" x14ac:dyDescent="0.2">
      <c r="A8" t="s">
        <v>3</v>
      </c>
      <c r="C8">
        <v>1.2357</v>
      </c>
    </row>
    <row r="9" spans="1:9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9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9" x14ac:dyDescent="0.2">
      <c r="A11" s="12" t="s">
        <v>16</v>
      </c>
      <c r="B11" s="12"/>
      <c r="C11" s="22">
        <f ca="1">INTERCEPT(INDIRECT($G$11):G992,INDIRECT($F$11):F992)</f>
        <v>0.19635668048512006</v>
      </c>
      <c r="D11" s="3"/>
      <c r="E11" s="12"/>
      <c r="F11" s="23" t="str">
        <f>"F"&amp;E19</f>
        <v>F22</v>
      </c>
      <c r="G11" s="24" t="str">
        <f>"G"&amp;E19</f>
        <v>G22</v>
      </c>
    </row>
    <row r="12" spans="1:9" x14ac:dyDescent="0.2">
      <c r="A12" s="12" t="s">
        <v>17</v>
      </c>
      <c r="B12" s="12"/>
      <c r="C12" s="22">
        <f ca="1">SLOPE(INDIRECT($G$11):G992,INDIRECT($F$11):F992)</f>
        <v>2.9128630706196057E-5</v>
      </c>
      <c r="D12" s="3"/>
      <c r="E12" s="12"/>
    </row>
    <row r="13" spans="1:9" x14ac:dyDescent="0.2">
      <c r="A13" s="12" t="s">
        <v>20</v>
      </c>
      <c r="B13" s="12"/>
      <c r="C13" s="3" t="s">
        <v>14</v>
      </c>
      <c r="D13" s="16" t="s">
        <v>46</v>
      </c>
      <c r="E13" s="13">
        <v>1</v>
      </c>
    </row>
    <row r="14" spans="1:9" x14ac:dyDescent="0.2">
      <c r="A14" s="12"/>
      <c r="B14" s="12"/>
      <c r="C14" s="12"/>
      <c r="D14" s="16" t="s">
        <v>34</v>
      </c>
      <c r="E14" s="17">
        <f ca="1">NOW()+15018.5+$C$9/24</f>
        <v>60318.618902430549</v>
      </c>
    </row>
    <row r="15" spans="1:9" x14ac:dyDescent="0.2">
      <c r="A15" s="14" t="s">
        <v>18</v>
      </c>
      <c r="B15" s="12"/>
      <c r="C15" s="15">
        <f ca="1">(C7+C11)+(C8+C12)*INT(MAX(F21:F3533))</f>
        <v>56258.084735435681</v>
      </c>
      <c r="D15" s="16" t="s">
        <v>47</v>
      </c>
      <c r="E15" s="17">
        <f ca="1">ROUND(2*(E14-$C$7)/$C$8,0)/2+E13</f>
        <v>15786.5</v>
      </c>
    </row>
    <row r="16" spans="1:9" x14ac:dyDescent="0.2">
      <c r="A16" s="18" t="s">
        <v>4</v>
      </c>
      <c r="B16" s="12"/>
      <c r="C16" s="19">
        <f ca="1">+C8+C12</f>
        <v>1.2357291286307062</v>
      </c>
      <c r="D16" s="16" t="s">
        <v>35</v>
      </c>
      <c r="E16" s="24">
        <f ca="1">ROUND(2*(E14-$C$15)/$C$16,0)/2+E13</f>
        <v>3287</v>
      </c>
    </row>
    <row r="17" spans="1:17" ht="13.5" thickBot="1" x14ac:dyDescent="0.25">
      <c r="A17" s="16" t="s">
        <v>31</v>
      </c>
      <c r="B17" s="12"/>
      <c r="C17" s="12">
        <f>COUNT(C21:C2191)</f>
        <v>3</v>
      </c>
      <c r="D17" s="16" t="s">
        <v>36</v>
      </c>
      <c r="E17" s="20">
        <f ca="1">+$C$15+$C$16*E16-15018.5-$C$9/24</f>
        <v>45301.822214578147</v>
      </c>
    </row>
    <row r="18" spans="1:17" ht="14.25" thickTop="1" thickBot="1" x14ac:dyDescent="0.25">
      <c r="A18" s="18" t="s">
        <v>5</v>
      </c>
      <c r="B18" s="12"/>
      <c r="C18" s="27">
        <f ca="1">+C15</f>
        <v>56258.084735435681</v>
      </c>
      <c r="D18" s="28">
        <f ca="1">+C16</f>
        <v>1.2357291286307062</v>
      </c>
      <c r="E18" s="21" t="s">
        <v>37</v>
      </c>
    </row>
    <row r="19" spans="1:17" ht="13.5" thickTop="1" x14ac:dyDescent="0.2">
      <c r="A19" s="25" t="s">
        <v>38</v>
      </c>
      <c r="E19" s="26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39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40812.51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0.19635668048512006</v>
      </c>
      <c r="Q21" s="2">
        <f>+C21-15018.5</f>
        <v>25794.010000000002</v>
      </c>
    </row>
    <row r="22" spans="1:17" x14ac:dyDescent="0.2">
      <c r="A22" s="30" t="s">
        <v>44</v>
      </c>
      <c r="B22" s="29" t="s">
        <v>43</v>
      </c>
      <c r="C22" s="30">
        <v>54769.648999999998</v>
      </c>
      <c r="D22" s="30">
        <v>5.0000000000000001E-3</v>
      </c>
      <c r="E22">
        <f>+(C22-C$7)/C$8</f>
        <v>11294.925143643275</v>
      </c>
      <c r="F22">
        <f>ROUND(2*E22,0)/2-0.5</f>
        <v>11294.5</v>
      </c>
      <c r="G22">
        <f>+C22-(C$7+F22*C$8)</f>
        <v>0.52534999999625143</v>
      </c>
      <c r="H22">
        <f>+G22</f>
        <v>0.52534999999625143</v>
      </c>
      <c r="O22">
        <f ca="1">+C$11+C$12*$F22</f>
        <v>0.52534999999625143</v>
      </c>
      <c r="Q22" s="2">
        <f>+C22-15018.5</f>
        <v>39751.148999999998</v>
      </c>
    </row>
    <row r="23" spans="1:17" x14ac:dyDescent="0.2">
      <c r="A23" s="31" t="s">
        <v>45</v>
      </c>
      <c r="B23" s="32" t="s">
        <v>43</v>
      </c>
      <c r="C23" s="33">
        <v>56258.702599999997</v>
      </c>
      <c r="D23" s="33">
        <v>5.0000000000000001E-4</v>
      </c>
      <c r="E23">
        <f>+(C23-C$7)/C$8</f>
        <v>12499.953548595933</v>
      </c>
      <c r="F23">
        <f>ROUND(2*E23,0)/2-0.5</f>
        <v>12499.5</v>
      </c>
      <c r="G23">
        <f>+C23-(C$7+F23*C$8)</f>
        <v>0.56044999999721767</v>
      </c>
      <c r="H23">
        <f>+G23</f>
        <v>0.56044999999721767</v>
      </c>
      <c r="O23">
        <f ca="1">+C$11+C$12*$F23</f>
        <v>0.56044999999721767</v>
      </c>
      <c r="Q23" s="2">
        <f>+C23-15018.5</f>
        <v>41240.202599999997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2024-01-09T01:51:13Z</dcterms:modified>
</cp:coreProperties>
</file>