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182E19-144E-4C5F-91A5-BB1743C85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Q31" i="1"/>
  <c r="E32" i="1"/>
  <c r="F32" i="1" s="1"/>
  <c r="G32" i="1" s="1"/>
  <c r="Q32" i="1"/>
  <c r="Q30" i="1"/>
  <c r="F11" i="1"/>
  <c r="Q28" i="1"/>
  <c r="Q27" i="1"/>
  <c r="Q29" i="1"/>
  <c r="Q26" i="1"/>
  <c r="Q25" i="1"/>
  <c r="Q24" i="1"/>
  <c r="G11" i="1"/>
  <c r="E14" i="1"/>
  <c r="E15" i="1" s="1"/>
  <c r="Q22" i="1"/>
  <c r="Q23" i="1"/>
  <c r="C21" i="1"/>
  <c r="R22" i="1" s="1"/>
  <c r="A21" i="1"/>
  <c r="E30" i="1"/>
  <c r="F30" i="1" s="1"/>
  <c r="G30" i="1" s="1"/>
  <c r="H30" i="1" s="1"/>
  <c r="E29" i="1"/>
  <c r="F29" i="1"/>
  <c r="G29" i="1" s="1"/>
  <c r="H29" i="1" s="1"/>
  <c r="E26" i="1"/>
  <c r="F26" i="1" s="1"/>
  <c r="G26" i="1" s="1"/>
  <c r="H26" i="1" s="1"/>
  <c r="E22" i="1"/>
  <c r="F22" i="1"/>
  <c r="G22" i="1" s="1"/>
  <c r="H22" i="1" s="1"/>
  <c r="Q21" i="1"/>
  <c r="E27" i="1"/>
  <c r="F27" i="1"/>
  <c r="G27" i="1"/>
  <c r="H27" i="1" s="1"/>
  <c r="C17" i="1"/>
  <c r="E25" i="1"/>
  <c r="F25" i="1" s="1"/>
  <c r="G25" i="1" s="1"/>
  <c r="H25" i="1" s="1"/>
  <c r="E23" i="1"/>
  <c r="F23" i="1"/>
  <c r="G23" i="1" s="1"/>
  <c r="I23" i="1" s="1"/>
  <c r="E24" i="1"/>
  <c r="F24" i="1" s="1"/>
  <c r="G24" i="1" s="1"/>
  <c r="H24" i="1" s="1"/>
  <c r="E28" i="1"/>
  <c r="F28" i="1"/>
  <c r="G28" i="1" s="1"/>
  <c r="H28" i="1" s="1"/>
  <c r="E21" i="1" l="1"/>
  <c r="F21" i="1" s="1"/>
  <c r="G21" i="1" s="1"/>
  <c r="C12" i="1"/>
  <c r="C11" i="1"/>
  <c r="O31" i="1" l="1"/>
  <c r="O22" i="1"/>
  <c r="O27" i="1"/>
  <c r="O30" i="1"/>
  <c r="C15" i="1"/>
  <c r="C18" i="1" s="1"/>
  <c r="O26" i="1"/>
  <c r="O21" i="1"/>
  <c r="O32" i="1"/>
  <c r="O23" i="1"/>
  <c r="O28" i="1"/>
  <c r="O24" i="1"/>
  <c r="O29" i="1"/>
  <c r="O25" i="1"/>
  <c r="C16" i="1"/>
  <c r="D18" i="1" s="1"/>
  <c r="H21" i="1"/>
  <c r="E16" i="1" l="1"/>
  <c r="E17" i="1" s="1"/>
</calcChain>
</file>

<file path=xl/sharedStrings.xml><?xml version="1.0" encoding="utf-8"?>
<sst xmlns="http://schemas.openxmlformats.org/spreadsheetml/2006/main" count="73" uniqueCount="56">
  <si>
    <t>IBVS 6244</t>
  </si>
  <si>
    <t>0.0148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</si>
  <si>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</si>
  <si>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</si>
  <si>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</si>
  <si>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</si>
  <si>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</si>
  <si>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</si>
  <si>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</si>
  <si>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</si>
  <si>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</si>
  <si>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</si>
  <si>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</si>
  <si>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</si>
  <si>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</si>
  <si>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</si>
  <si>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</si>
  <si>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</si>
  <si>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</si>
  <si>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</si>
  <si>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</si>
  <si>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</si>
  <si>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</si>
  <si>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</si>
  <si>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</si>
  <si>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</si>
  <si>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</si>
  <si>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</si>
  <si>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</si>
  <si>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</si>
  <si>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</si>
  <si>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</si>
  <si>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</si>
  <si>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</si>
  <si>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</si>
  <si>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</si>
  <si>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</si>
  <si>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</si>
  <si>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V0392 And / GSC 3243-0348 </t>
  </si>
  <si>
    <t>And_V0392.xls</t>
  </si>
  <si>
    <t>EA</t>
  </si>
  <si>
    <t>IBVS 5557 Eph.</t>
  </si>
  <si>
    <t>IBVS 5557</t>
  </si>
  <si>
    <t>And</t>
  </si>
  <si>
    <t>IBVS 6007</t>
  </si>
  <si>
    <t>I</t>
  </si>
  <si>
    <t>OEJV 0142</t>
  </si>
  <si>
    <t>OEJV</t>
  </si>
  <si>
    <t>Add cycle</t>
  </si>
  <si>
    <t>Old Cycle</t>
  </si>
  <si>
    <t>IBVS 6114</t>
  </si>
  <si>
    <t>II</t>
  </si>
  <si>
    <t>IBVS 6152</t>
  </si>
  <si>
    <t>JBAV, 60</t>
  </si>
  <si>
    <t>JBAV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</si>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</sst>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/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V0392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1.4484999999694992E-2</c:v>
                </c:pt>
                <c:pt idx="3">
                  <c:v>-2.8424999982235022E-3</c:v>
                </c:pt>
                <c:pt idx="4">
                  <c:v>-2.3500000024796464E-3</c:v>
                </c:pt>
                <c:pt idx="5">
                  <c:v>-2.9750000103376806E-3</c:v>
                </c:pt>
                <c:pt idx="6">
                  <c:v>-8.3624999970197678E-3</c:v>
                </c:pt>
                <c:pt idx="7">
                  <c:v>-3.6374999981489964E-3</c:v>
                </c:pt>
                <c:pt idx="8">
                  <c:v>-7.7500000043073669E-4</c:v>
                </c:pt>
                <c:pt idx="9">
                  <c:v>-4.5374999972409569E-3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E-499F-A1C8-61AE89D19A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-9.3000000051688403E-3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BE-499F-A1C8-61AE89D19A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-5.3500000067288056E-3</c:v>
                </c:pt>
                <c:pt idx="11">
                  <c:v>-3.8249999997788109E-3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BE-499F-A1C8-61AE89D19A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BE-499F-A1C8-61AE89D19A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BE-499F-A1C8-61AE89D19A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BE-499F-A1C8-61AE89D19A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2.15E-3</c:v>
                  </c:pt>
                  <c:pt idx="5">
                    <c:v>4.1000000000000003E-3</c:v>
                  </c:pt>
                  <c:pt idx="6">
                    <c:v>1.4500000000000001E-2</c:v>
                  </c:pt>
                  <c:pt idx="7">
                    <c:v>7.9000000000000008E-3</c:v>
                  </c:pt>
                  <c:pt idx="8">
                    <c:v>0</c:v>
                  </c:pt>
                  <c:pt idx="9">
                    <c:v>1.5E-3</c:v>
                  </c:pt>
                  <c:pt idx="10">
                    <c:v>1.6999999999999999E-3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BE-499F-A1C8-61AE89D19A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1931</c:v>
                </c:pt>
                <c:pt idx="2">
                  <c:v>1932</c:v>
                </c:pt>
                <c:pt idx="3">
                  <c:v>2015.5</c:v>
                </c:pt>
                <c:pt idx="4">
                  <c:v>2102</c:v>
                </c:pt>
                <c:pt idx="5">
                  <c:v>2193</c:v>
                </c:pt>
                <c:pt idx="6">
                  <c:v>2275.5</c:v>
                </c:pt>
                <c:pt idx="7">
                  <c:v>2276.5</c:v>
                </c:pt>
                <c:pt idx="8">
                  <c:v>2277</c:v>
                </c:pt>
                <c:pt idx="9">
                  <c:v>2468.5</c:v>
                </c:pt>
                <c:pt idx="10">
                  <c:v>2730</c:v>
                </c:pt>
                <c:pt idx="11">
                  <c:v>2819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1.7745083431989716E-3</c:v>
                </c:pt>
                <c:pt idx="1">
                  <c:v>-2.1433764433412979E-3</c:v>
                </c:pt>
                <c:pt idx="2">
                  <c:v>-2.1454053841939865E-3</c:v>
                </c:pt>
                <c:pt idx="3">
                  <c:v>-2.3148219453934227E-3</c:v>
                </c:pt>
                <c:pt idx="4">
                  <c:v>-2.4903253291509229E-3</c:v>
                </c:pt>
                <c:pt idx="5">
                  <c:v>-2.6749589467455191E-3</c:v>
                </c:pt>
                <c:pt idx="6">
                  <c:v>-2.8423465670922685E-3</c:v>
                </c:pt>
                <c:pt idx="7">
                  <c:v>-2.8443755079449562E-3</c:v>
                </c:pt>
                <c:pt idx="8">
                  <c:v>-2.8453899783712996E-3</c:v>
                </c:pt>
                <c:pt idx="9">
                  <c:v>-3.2339321516610263E-3</c:v>
                </c:pt>
                <c:pt idx="10">
                  <c:v>-3.7645001846389032E-3</c:v>
                </c:pt>
                <c:pt idx="11">
                  <c:v>-3.9450759205281235E-3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BE-499F-A1C8-61AE89D1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8144"/>
        <c:axId val="1"/>
      </c:scatterChart>
      <c:valAx>
        <c:axId val="67664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</xdr:rowOff>
    </xdr:from>
    <xdr:to>
      <xdr:col>17</xdr:col>
      <xdr:colOff>295275</xdr:colOff>
      <xdr:row>18</xdr:row>
      <xdr:rowOff>123826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C78C32F-C8FB-23D8-747B-6AD468753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0"/>
      <c r="F1" s="30" t="s">
        <v>39</v>
      </c>
      <c r="G1" s="31" t="s">
        <v>40</v>
      </c>
      <c r="H1" s="32" t="s">
        <v>41</v>
      </c>
      <c r="I1" s="31">
        <v>48035.107000000004</v>
      </c>
      <c r="J1" s="31">
        <v>4.0462749999999996</v>
      </c>
      <c r="K1" s="31" t="s">
        <v>42</v>
      </c>
      <c r="L1" s="31" t="s">
        <v>43</v>
      </c>
    </row>
    <row r="2" spans="1:12" x14ac:dyDescent="0.2">
      <c r="A2" t="s">
        <v>25</v>
      </c>
      <c r="B2" t="s">
        <v>40</v>
      </c>
      <c r="D2" s="9" t="s">
        <v>43</v>
      </c>
      <c r="E2" t="s">
        <v>39</v>
      </c>
    </row>
    <row r="3" spans="1:12" ht="13.5" thickBot="1" x14ac:dyDescent="0.25"/>
    <row r="4" spans="1:12" ht="14.25" thickTop="1" thickBot="1" x14ac:dyDescent="0.25">
      <c r="A4" s="29" t="s">
        <v>41</v>
      </c>
      <c r="C4" s="7">
        <v>48035.107000000004</v>
      </c>
      <c r="D4" s="8">
        <v>4.0462749999999996</v>
      </c>
    </row>
    <row r="6" spans="1:12" x14ac:dyDescent="0.2">
      <c r="A6" s="4" t="s">
        <v>3</v>
      </c>
    </row>
    <row r="7" spans="1:12" x14ac:dyDescent="0.2">
      <c r="A7" t="s">
        <v>4</v>
      </c>
      <c r="C7">
        <v>48035.107000000004</v>
      </c>
    </row>
    <row r="8" spans="1:12" x14ac:dyDescent="0.2">
      <c r="A8" t="s">
        <v>5</v>
      </c>
      <c r="C8">
        <v>4.0462749999999996</v>
      </c>
    </row>
    <row r="9" spans="1:12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12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12" x14ac:dyDescent="0.2">
      <c r="A11" s="11" t="s">
        <v>17</v>
      </c>
      <c r="B11" s="11"/>
      <c r="C11" s="24">
        <f ca="1">INTERCEPT(INDIRECT($G$11):G992,INDIRECT($F$11):F992)</f>
        <v>1.7745083431989716E-3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18</v>
      </c>
      <c r="B12" s="11"/>
      <c r="C12" s="24">
        <f ca="1">SLOPE(INDIRECT($G$11):G992,INDIRECT($F$11):F992)</f>
        <v>-2.0289408526878663E-6</v>
      </c>
      <c r="D12" s="13"/>
      <c r="E12" s="11"/>
    </row>
    <row r="13" spans="1:12" x14ac:dyDescent="0.2">
      <c r="A13" s="11" t="s">
        <v>20</v>
      </c>
      <c r="B13" s="11"/>
      <c r="C13" s="13" t="s">
        <v>15</v>
      </c>
      <c r="D13" s="16" t="s">
        <v>48</v>
      </c>
      <c r="E13" s="12">
        <v>1</v>
      </c>
    </row>
    <row r="14" spans="1:12" x14ac:dyDescent="0.2">
      <c r="A14" s="11"/>
      <c r="B14" s="11"/>
      <c r="C14" s="11"/>
      <c r="D14" s="16" t="s">
        <v>33</v>
      </c>
      <c r="E14" s="17">
        <f ca="1">NOW()+15018.5+$C$9/24</f>
        <v>60319.527029629629</v>
      </c>
    </row>
    <row r="15" spans="1:12" x14ac:dyDescent="0.2">
      <c r="A15" s="14" t="s">
        <v>19</v>
      </c>
      <c r="B15" s="11"/>
      <c r="C15" s="15">
        <f ca="1">(C7+C11)+(C8+C12)*INT(MAX(F21:F3533))</f>
        <v>59441.552279924086</v>
      </c>
      <c r="D15" s="16" t="s">
        <v>49</v>
      </c>
      <c r="E15" s="17">
        <f ca="1">ROUND(2*(E14-$C$7)/$C$8,0)/2+E13</f>
        <v>3037</v>
      </c>
    </row>
    <row r="16" spans="1:12" x14ac:dyDescent="0.2">
      <c r="A16" s="18" t="s">
        <v>6</v>
      </c>
      <c r="B16" s="11"/>
      <c r="C16" s="19">
        <f ca="1">+C8+C12</f>
        <v>4.046272971059147</v>
      </c>
      <c r="D16" s="16" t="s">
        <v>34</v>
      </c>
      <c r="E16" s="26">
        <f ca="1">ROUND(2*(E14-$C$15)/$C$16,0)/2+E13</f>
        <v>218</v>
      </c>
    </row>
    <row r="17" spans="1:18" ht="13.5" thickBot="1" x14ac:dyDescent="0.25">
      <c r="A17" s="16" t="s">
        <v>30</v>
      </c>
      <c r="B17" s="11"/>
      <c r="C17" s="11">
        <f>COUNT(C21:C2191)</f>
        <v>12</v>
      </c>
      <c r="D17" s="16" t="s">
        <v>35</v>
      </c>
      <c r="E17" s="20">
        <f ca="1">+$C$15+$C$16*E16-15018.5-$C$9/24</f>
        <v>45305.535620948314</v>
      </c>
    </row>
    <row r="18" spans="1:18" ht="14.25" thickTop="1" thickBot="1" x14ac:dyDescent="0.25">
      <c r="A18" s="18" t="s">
        <v>7</v>
      </c>
      <c r="B18" s="11"/>
      <c r="C18" s="21">
        <f ca="1">+C15</f>
        <v>59441.552279924086</v>
      </c>
      <c r="D18" s="22">
        <f ca="1">+C16</f>
        <v>4.046272971059147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29</v>
      </c>
      <c r="I20" s="6" t="s">
        <v>47</v>
      </c>
      <c r="J20" s="6" t="s">
        <v>54</v>
      </c>
      <c r="K20" s="6" t="s">
        <v>55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8" x14ac:dyDescent="0.2">
      <c r="A21" t="str">
        <f>$K$1</f>
        <v>IBVS 5557</v>
      </c>
      <c r="C21" s="9">
        <f>+$C$4</f>
        <v>48035.107000000004</v>
      </c>
      <c r="D21" s="9" t="s">
        <v>15</v>
      </c>
      <c r="E21">
        <f>+(C21-C$7)/C$8</f>
        <v>0</v>
      </c>
      <c r="F21">
        <f t="shared" ref="F21:F30" si="0">ROUND(2*E21,0)/2</f>
        <v>0</v>
      </c>
      <c r="G21">
        <f>+C21-(C$7+F21*C$8)</f>
        <v>0</v>
      </c>
      <c r="H21">
        <f>+G21</f>
        <v>0</v>
      </c>
      <c r="O21">
        <f ca="1">+C$11+C$12*$F21</f>
        <v>1.7745083431989716E-3</v>
      </c>
      <c r="Q21" s="2">
        <f>+C21-15018.5</f>
        <v>33016.607000000004</v>
      </c>
    </row>
    <row r="22" spans="1:18" x14ac:dyDescent="0.2">
      <c r="A22" s="33" t="s">
        <v>44</v>
      </c>
      <c r="B22" s="34" t="s">
        <v>45</v>
      </c>
      <c r="C22" s="33">
        <v>55848.478510000001</v>
      </c>
      <c r="D22" s="33">
        <v>1.4E-3</v>
      </c>
      <c r="E22">
        <f>+(C22-C$7)/C$8</f>
        <v>1931.0035798357744</v>
      </c>
      <c r="F22">
        <f t="shared" si="0"/>
        <v>1931</v>
      </c>
      <c r="G22">
        <f>+C22-(C$7+F22*C$8)</f>
        <v>1.4484999999694992E-2</v>
      </c>
      <c r="H22">
        <f>+G22</f>
        <v>1.4484999999694992E-2</v>
      </c>
      <c r="O22">
        <f ca="1">+C$11+C$12*$F22</f>
        <v>-2.1433764433412979E-3</v>
      </c>
      <c r="Q22" s="2">
        <f>+C22-15018.5</f>
        <v>40829.978510000001</v>
      </c>
      <c r="R22" t="e">
        <f>IF(ABS(#REF!-C21)&lt;0.00001,1,"")</f>
        <v>#REF!</v>
      </c>
    </row>
    <row r="23" spans="1:18" x14ac:dyDescent="0.2">
      <c r="A23" s="33" t="s">
        <v>46</v>
      </c>
      <c r="B23" s="34" t="s">
        <v>45</v>
      </c>
      <c r="C23" s="33">
        <v>55852.500999999997</v>
      </c>
      <c r="D23" s="33">
        <v>8.0000000000000002E-3</v>
      </c>
      <c r="E23">
        <f>+(C23-C$7)/C$8</f>
        <v>1931.9977015897323</v>
      </c>
      <c r="F23">
        <f t="shared" si="0"/>
        <v>1932</v>
      </c>
      <c r="G23">
        <f>+C23-(C$7+F23*C$8)</f>
        <v>-9.3000000051688403E-3</v>
      </c>
      <c r="I23">
        <f>+G23</f>
        <v>-9.3000000051688403E-3</v>
      </c>
      <c r="O23">
        <f ca="1">+C$11+C$12*$F23</f>
        <v>-2.1454053841939865E-3</v>
      </c>
      <c r="Q23" s="2">
        <f>+C23-15018.5</f>
        <v>40834.000999999997</v>
      </c>
    </row>
    <row r="24" spans="1:18" x14ac:dyDescent="0.2">
      <c r="A24" s="35" t="s">
        <v>50</v>
      </c>
      <c r="B24" s="36" t="s">
        <v>51</v>
      </c>
      <c r="C24" s="35">
        <v>56190.371420000003</v>
      </c>
      <c r="D24" s="35">
        <v>8.0000000000000004E-4</v>
      </c>
      <c r="E24">
        <f t="shared" ref="E24:E29" si="1">+(C24-C$7)/C$8</f>
        <v>2015.4992975020236</v>
      </c>
      <c r="F24">
        <f t="shared" si="0"/>
        <v>2015.5</v>
      </c>
      <c r="G24">
        <f t="shared" ref="G24:G29" si="2">+C24-(C$7+F24*C$8)</f>
        <v>-2.8424999982235022E-3</v>
      </c>
      <c r="H24">
        <f t="shared" ref="H24:H30" si="3">+G24</f>
        <v>-2.8424999982235022E-3</v>
      </c>
      <c r="O24">
        <f t="shared" ref="O24:O29" ca="1" si="4">+C$11+C$12*$F24</f>
        <v>-2.3148219453934227E-3</v>
      </c>
      <c r="Q24" s="2">
        <f t="shared" ref="Q24:Q29" si="5">+C24-15018.5</f>
        <v>41171.871420000003</v>
      </c>
    </row>
    <row r="25" spans="1:18" x14ac:dyDescent="0.2">
      <c r="A25" s="35" t="s">
        <v>50</v>
      </c>
      <c r="B25" s="36" t="s">
        <v>45</v>
      </c>
      <c r="C25" s="35">
        <v>56540.3747</v>
      </c>
      <c r="D25" s="35">
        <v>2.15E-3</v>
      </c>
      <c r="E25">
        <f t="shared" si="1"/>
        <v>2101.9994192189106</v>
      </c>
      <c r="F25">
        <f t="shared" si="0"/>
        <v>2102</v>
      </c>
      <c r="G25">
        <f t="shared" si="2"/>
        <v>-2.3500000024796464E-3</v>
      </c>
      <c r="H25">
        <f t="shared" si="3"/>
        <v>-2.3500000024796464E-3</v>
      </c>
      <c r="O25">
        <f t="shared" ca="1" si="4"/>
        <v>-2.4903253291509229E-3</v>
      </c>
      <c r="Q25" s="2">
        <f t="shared" si="5"/>
        <v>41521.8747</v>
      </c>
    </row>
    <row r="26" spans="1:18" x14ac:dyDescent="0.2">
      <c r="A26" s="37" t="s">
        <v>52</v>
      </c>
      <c r="B26" s="36"/>
      <c r="C26" s="37">
        <v>56908.585099999997</v>
      </c>
      <c r="D26" s="37">
        <v>4.1000000000000003E-3</v>
      </c>
      <c r="E26">
        <f t="shared" si="1"/>
        <v>2192.9992647558543</v>
      </c>
      <c r="F26">
        <f t="shared" si="0"/>
        <v>2193</v>
      </c>
      <c r="G26">
        <f t="shared" si="2"/>
        <v>-2.9750000103376806E-3</v>
      </c>
      <c r="H26">
        <f t="shared" si="3"/>
        <v>-2.9750000103376806E-3</v>
      </c>
      <c r="O26">
        <f t="shared" ca="1" si="4"/>
        <v>-2.6749589467455191E-3</v>
      </c>
      <c r="Q26" s="2">
        <f t="shared" si="5"/>
        <v>41890.085099999997</v>
      </c>
    </row>
    <row r="27" spans="1:18" x14ac:dyDescent="0.2">
      <c r="A27" s="38" t="s">
        <v>2</v>
      </c>
      <c r="B27" s="39" t="s">
        <v>45</v>
      </c>
      <c r="C27" s="40">
        <v>57242.397400000002</v>
      </c>
      <c r="D27" s="40">
        <v>1.4500000000000001E-2</v>
      </c>
      <c r="E27">
        <f t="shared" si="1"/>
        <v>2275.4979332843168</v>
      </c>
      <c r="F27">
        <f t="shared" si="0"/>
        <v>2275.5</v>
      </c>
      <c r="G27">
        <f t="shared" si="2"/>
        <v>-8.3624999970197678E-3</v>
      </c>
      <c r="H27">
        <f t="shared" si="3"/>
        <v>-8.3624999970197678E-3</v>
      </c>
      <c r="O27">
        <f t="shared" ca="1" si="4"/>
        <v>-2.8423465670922685E-3</v>
      </c>
      <c r="Q27" s="2">
        <f t="shared" si="5"/>
        <v>42223.897400000002</v>
      </c>
    </row>
    <row r="28" spans="1:18" x14ac:dyDescent="0.2">
      <c r="A28" s="38" t="s">
        <v>2</v>
      </c>
      <c r="B28" s="39" t="s">
        <v>45</v>
      </c>
      <c r="C28" s="40">
        <v>57246.448400000001</v>
      </c>
      <c r="D28" s="40">
        <v>7.9000000000000008E-3</v>
      </c>
      <c r="E28">
        <f t="shared" si="1"/>
        <v>2276.4991010250164</v>
      </c>
      <c r="F28">
        <f t="shared" si="0"/>
        <v>2276.5</v>
      </c>
      <c r="G28">
        <f t="shared" si="2"/>
        <v>-3.6374999981489964E-3</v>
      </c>
      <c r="H28">
        <f t="shared" si="3"/>
        <v>-3.6374999981489964E-3</v>
      </c>
      <c r="O28">
        <f t="shared" ca="1" si="4"/>
        <v>-2.8443755079449562E-3</v>
      </c>
      <c r="Q28" s="2">
        <f t="shared" si="5"/>
        <v>42227.948400000001</v>
      </c>
    </row>
    <row r="29" spans="1:18" x14ac:dyDescent="0.2">
      <c r="A29" s="38" t="s">
        <v>2</v>
      </c>
      <c r="B29" s="39" t="s">
        <v>45</v>
      </c>
      <c r="C29" s="40">
        <v>57248.474399999999</v>
      </c>
      <c r="D29" s="40" t="s">
        <v>1</v>
      </c>
      <c r="E29">
        <f t="shared" si="1"/>
        <v>2276.9998084658105</v>
      </c>
      <c r="F29">
        <f t="shared" si="0"/>
        <v>2277</v>
      </c>
      <c r="G29">
        <f t="shared" si="2"/>
        <v>-7.7500000043073669E-4</v>
      </c>
      <c r="H29">
        <f t="shared" si="3"/>
        <v>-7.7500000043073669E-4</v>
      </c>
      <c r="O29">
        <f t="shared" ca="1" si="4"/>
        <v>-2.8453899783712996E-3</v>
      </c>
      <c r="Q29" s="2">
        <f t="shared" si="5"/>
        <v>42229.974399999999</v>
      </c>
    </row>
    <row r="30" spans="1:18" x14ac:dyDescent="0.2">
      <c r="A30" s="41" t="s">
        <v>0</v>
      </c>
      <c r="B30" s="42" t="s">
        <v>45</v>
      </c>
      <c r="C30" s="43">
        <v>58023.332300000002</v>
      </c>
      <c r="D30" s="43">
        <v>1.5E-3</v>
      </c>
      <c r="E30">
        <f>+(C30-C$7)/C$8</f>
        <v>2468.4988785982168</v>
      </c>
      <c r="F30">
        <f t="shared" si="0"/>
        <v>2468.5</v>
      </c>
      <c r="G30">
        <f>+C30-(C$7+F30*C$8)</f>
        <v>-4.5374999972409569E-3</v>
      </c>
      <c r="H30">
        <f t="shared" si="3"/>
        <v>-4.5374999972409569E-3</v>
      </c>
      <c r="O30">
        <f ca="1">+C$11+C$12*$F30</f>
        <v>-3.2339321516610263E-3</v>
      </c>
      <c r="Q30" s="2">
        <f>+C30-15018.5</f>
        <v>43004.832300000002</v>
      </c>
    </row>
    <row r="31" spans="1:18" x14ac:dyDescent="0.2">
      <c r="A31" s="44" t="s">
        <v>53</v>
      </c>
      <c r="B31" s="45" t="s">
        <v>45</v>
      </c>
      <c r="C31" s="44">
        <v>59081.432399999998</v>
      </c>
      <c r="D31" s="44">
        <v>1.6999999999999999E-3</v>
      </c>
      <c r="E31">
        <f>+(C31-C$7)/C$8</f>
        <v>2729.9986777962436</v>
      </c>
      <c r="F31">
        <f>ROUND(2*E31,0)/2</f>
        <v>2730</v>
      </c>
      <c r="G31">
        <f>+C31-(C$7+F31*C$8)</f>
        <v>-5.3500000067288056E-3</v>
      </c>
      <c r="J31">
        <v>-5.3500000067288056E-3</v>
      </c>
      <c r="O31">
        <f ca="1">+C$11+C$12*$F31</f>
        <v>-3.7645001846389032E-3</v>
      </c>
      <c r="Q31" s="2">
        <f>+C31-15018.5</f>
        <v>44062.932399999998</v>
      </c>
    </row>
    <row r="32" spans="1:18" x14ac:dyDescent="0.2">
      <c r="A32" s="44" t="s">
        <v>53</v>
      </c>
      <c r="B32" s="45" t="s">
        <v>45</v>
      </c>
      <c r="C32" s="44">
        <v>59441.5524</v>
      </c>
      <c r="D32" s="44">
        <v>2.8E-3</v>
      </c>
      <c r="E32">
        <f>+(C32-C$7)/C$8</f>
        <v>2818.9990546860995</v>
      </c>
      <c r="F32">
        <f>ROUND(2*E32,0)/2</f>
        <v>2819</v>
      </c>
      <c r="G32">
        <f>+C32-(C$7+F32*C$8)</f>
        <v>-3.8249999997788109E-3</v>
      </c>
      <c r="J32">
        <v>-3.8249999997788109E-3</v>
      </c>
      <c r="O32">
        <f ca="1">+C$11+C$12*$F32</f>
        <v>-3.9450759205281235E-3</v>
      </c>
      <c r="Q32" s="2">
        <f>+C32-15018.5</f>
        <v>44423.0524</v>
      </c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579" r:id="rId1" display="http://vsolj.cetus-net.org/bulletin.html" xr:uid="{00000000-0004-0000-0000-000000000000}"/>
    <hyperlink ref="H64891" r:id="rId2" display="http://vsolj.cetus-net.org/bulletin.html" xr:uid="{00000000-0004-0000-0000-000001000000}"/>
    <hyperlink ref="H64884" r:id="rId3" display="https://www.aavso.org/ejaavso" xr:uid="{00000000-0004-0000-0000-000002000000}"/>
    <hyperlink ref="AP1742" r:id="rId4" display="http://cdsbib.u-strasbg.fr/cgi-bin/cdsbib?1990RMxAA..21..381G" xr:uid="{00000000-0004-0000-0000-000003000000}"/>
    <hyperlink ref="AP1739" r:id="rId5" display="http://cdsbib.u-strasbg.fr/cgi-bin/cdsbib?1990RMxAA..21..381G" xr:uid="{00000000-0004-0000-0000-000004000000}"/>
    <hyperlink ref="AP1741" r:id="rId6" display="http://cdsbib.u-strasbg.fr/cgi-bin/cdsbib?1990RMxAA..21..381G" xr:uid="{00000000-0004-0000-0000-000005000000}"/>
    <hyperlink ref="AP1717" r:id="rId7" display="http://cdsbib.u-strasbg.fr/cgi-bin/cdsbib?1990RMxAA..21..381G" xr:uid="{00000000-0004-0000-0000-000006000000}"/>
    <hyperlink ref="I64891" r:id="rId8" display="http://vsolj.cetus-net.org/bulletin.html" xr:uid="{00000000-0004-0000-0000-000007000000}"/>
    <hyperlink ref="AQ1878" r:id="rId9" display="http://cdsbib.u-strasbg.fr/cgi-bin/cdsbib?1990RMxAA..21..381G" xr:uid="{00000000-0004-0000-0000-000008000000}"/>
    <hyperlink ref="AQ3522" r:id="rId10" display="http://cdsbib.u-strasbg.fr/cgi-bin/cdsbib?1990RMxAA..21..381G" xr:uid="{00000000-0004-0000-0000-000009000000}"/>
    <hyperlink ref="AQ1879" r:id="rId11" display="http://cdsbib.u-strasbg.fr/cgi-bin/cdsbib?1990RMxAA..21..381G" xr:uid="{00000000-0004-0000-0000-00000A000000}"/>
    <hyperlink ref="H64888" r:id="rId12" display="https://www.aavso.org/ejaavso" xr:uid="{00000000-0004-0000-0000-00000B000000}"/>
    <hyperlink ref="H2729" r:id="rId13" display="http://vsolj.cetus-net.org/bulletin.html" xr:uid="{00000000-0004-0000-0000-00000C000000}"/>
    <hyperlink ref="AP5967" r:id="rId14" display="http://cdsbib.u-strasbg.fr/cgi-bin/cdsbib?1990RMxAA..21..381G" xr:uid="{00000000-0004-0000-0000-00000D000000}"/>
    <hyperlink ref="AP5970" r:id="rId15" display="http://cdsbib.u-strasbg.fr/cgi-bin/cdsbib?1990RMxAA..21..381G" xr:uid="{00000000-0004-0000-0000-00000E000000}"/>
    <hyperlink ref="AP5968" r:id="rId16" display="http://cdsbib.u-strasbg.fr/cgi-bin/cdsbib?1990RMxAA..21..381G" xr:uid="{00000000-0004-0000-0000-00000F000000}"/>
    <hyperlink ref="AP5946" r:id="rId17" display="http://cdsbib.u-strasbg.fr/cgi-bin/cdsbib?1990RMxAA..21..381G" xr:uid="{00000000-0004-0000-0000-000010000000}"/>
    <hyperlink ref="I2729" r:id="rId18" display="http://vsolj.cetus-net.org/bulletin.html" xr:uid="{00000000-0004-0000-0000-000011000000}"/>
    <hyperlink ref="AQ6080" r:id="rId19" display="http://cdsbib.u-strasbg.fr/cgi-bin/cdsbib?1990RMxAA..21..381G" xr:uid="{00000000-0004-0000-0000-000012000000}"/>
    <hyperlink ref="AQ632" r:id="rId20" display="http://cdsbib.u-strasbg.fr/cgi-bin/cdsbib?1990RMxAA..21..381G" xr:uid="{00000000-0004-0000-0000-000013000000}"/>
    <hyperlink ref="AQ608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2024-01-09T23:38:55Z</dcterms:modified>
</cp:coreProperties>
</file>