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DDFDBEC-2C01-49D3-AFEB-4FFEDC5F9D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K28" i="1" s="1"/>
  <c r="Q28" i="1"/>
  <c r="E29" i="1"/>
  <c r="F29" i="1"/>
  <c r="G29" i="1" s="1"/>
  <c r="K29" i="1" s="1"/>
  <c r="Q29" i="1"/>
  <c r="Q27" i="1"/>
  <c r="C9" i="1"/>
  <c r="D9" i="1"/>
  <c r="Q26" i="1"/>
  <c r="Q25" i="1"/>
  <c r="Q22" i="1"/>
  <c r="Q23" i="1"/>
  <c r="Q24" i="1"/>
  <c r="E26" i="1"/>
  <c r="F26" i="1" s="1"/>
  <c r="G26" i="1" s="1"/>
  <c r="K26" i="1" s="1"/>
  <c r="F16" i="1"/>
  <c r="F17" i="1" s="1"/>
  <c r="C17" i="1"/>
  <c r="Q21" i="1"/>
  <c r="E22" i="1"/>
  <c r="F22" i="1" s="1"/>
  <c r="G22" i="1" s="1"/>
  <c r="K22" i="1" s="1"/>
  <c r="E27" i="1"/>
  <c r="F27" i="1" s="1"/>
  <c r="G27" i="1" s="1"/>
  <c r="K27" i="1" s="1"/>
  <c r="E24" i="1"/>
  <c r="F24" i="1" s="1"/>
  <c r="G24" i="1" s="1"/>
  <c r="K24" i="1" s="1"/>
  <c r="E21" i="1"/>
  <c r="F21" i="1"/>
  <c r="G21" i="1" s="1"/>
  <c r="H21" i="1" s="1"/>
  <c r="E23" i="1"/>
  <c r="F23" i="1"/>
  <c r="G23" i="1" s="1"/>
  <c r="K23" i="1" s="1"/>
  <c r="E25" i="1"/>
  <c r="F25" i="1"/>
  <c r="G25" i="1" s="1"/>
  <c r="K25" i="1" s="1"/>
  <c r="C12" i="1"/>
  <c r="C11" i="1"/>
  <c r="O29" i="1" l="1"/>
  <c r="O28" i="1"/>
  <c r="O24" i="1"/>
  <c r="O21" i="1"/>
  <c r="O22" i="1"/>
  <c r="O26" i="1"/>
  <c r="C15" i="1"/>
  <c r="O23" i="1"/>
  <c r="O25" i="1"/>
  <c r="O27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<sst xmlns="http://schemas.openxmlformats.org/spreadsheetml/2006/main" count="60" uniqueCount="50">
  <si>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</si>
  <si>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</si>
  <si>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</si>
  <si>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</si>
  <si>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</si>
  <si>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</si>
  <si>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</si>
  <si>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</si>
  <si>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</si>
  <si>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</si>
  <si>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</si>
  <si>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</si>
  <si>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</si>
  <si>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</si>
  <si>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</si>
  <si>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</si>
  <si>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</si>
  <si>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</si>
  <si>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</si>
  <si>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</si>
  <si>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</si>
  <si>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</si>
  <si>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</si>
  <si>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</si>
  <si>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</si>
  <si>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</si>
  <si>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</si>
  <si>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</si>
  <si>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</si>
  <si>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</si>
  <si>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</si>
  <si>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</si>
  <si>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</si>
  <si>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</si>
  <si>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</si>
  <si>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</si>
  <si>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</si>
  <si>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IBVS 5657</t>
  </si>
  <si>
    <t>I</t>
  </si>
  <si>
    <t>IBVS 6042</t>
  </si>
  <si>
    <t>V489 And / GSC 1731-0551</t>
  </si>
  <si>
    <t>EB</t>
  </si>
  <si>
    <t>OEJV 0160</t>
  </si>
  <si>
    <t>II</t>
  </si>
  <si>
    <t>OEJV 0211</t>
  </si>
  <si>
    <t>pg</t>
  </si>
  <si>
    <t>vis</t>
  </si>
  <si>
    <t>PE</t>
  </si>
  <si>
    <t>CCD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</si>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</sst>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17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7" applyFont="1"/>
    <xf numFmtId="0" fontId="15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5" fontId="18" fillId="0" borderId="0" xfId="0" applyNumberFormat="1" applyFont="1" applyAlignment="1" applyProtection="1">
      <alignment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V489 And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</c:v>
                </c:pt>
                <c:pt idx="2">
                  <c:v>761</c:v>
                </c:pt>
                <c:pt idx="3">
                  <c:v>761.5</c:v>
                </c:pt>
                <c:pt idx="4">
                  <c:v>7837</c:v>
                </c:pt>
                <c:pt idx="5">
                  <c:v>8498.5</c:v>
                </c:pt>
                <c:pt idx="6">
                  <c:v>10376.5</c:v>
                </c:pt>
                <c:pt idx="7">
                  <c:v>15627</c:v>
                </c:pt>
                <c:pt idx="8">
                  <c:v>15721.5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6B-415F-9A56-299A139F6AC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</c:v>
                </c:pt>
                <c:pt idx="2">
                  <c:v>761</c:v>
                </c:pt>
                <c:pt idx="3">
                  <c:v>761.5</c:v>
                </c:pt>
                <c:pt idx="4">
                  <c:v>7837</c:v>
                </c:pt>
                <c:pt idx="5">
                  <c:v>8498.5</c:v>
                </c:pt>
                <c:pt idx="6">
                  <c:v>10376.5</c:v>
                </c:pt>
                <c:pt idx="7">
                  <c:v>15627</c:v>
                </c:pt>
                <c:pt idx="8">
                  <c:v>15721.5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6B-415F-9A56-299A139F6AC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</c:v>
                </c:pt>
                <c:pt idx="2">
                  <c:v>761</c:v>
                </c:pt>
                <c:pt idx="3">
                  <c:v>761.5</c:v>
                </c:pt>
                <c:pt idx="4">
                  <c:v>7837</c:v>
                </c:pt>
                <c:pt idx="5">
                  <c:v>8498.5</c:v>
                </c:pt>
                <c:pt idx="6">
                  <c:v>10376.5</c:v>
                </c:pt>
                <c:pt idx="7">
                  <c:v>15627</c:v>
                </c:pt>
                <c:pt idx="8">
                  <c:v>15721.5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6B-415F-9A56-299A139F6AC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</c:v>
                </c:pt>
                <c:pt idx="2">
                  <c:v>761</c:v>
                </c:pt>
                <c:pt idx="3">
                  <c:v>761.5</c:v>
                </c:pt>
                <c:pt idx="4">
                  <c:v>7837</c:v>
                </c:pt>
                <c:pt idx="5">
                  <c:v>8498.5</c:v>
                </c:pt>
                <c:pt idx="6">
                  <c:v>10376.5</c:v>
                </c:pt>
                <c:pt idx="7">
                  <c:v>15627</c:v>
                </c:pt>
                <c:pt idx="8">
                  <c:v>15721.5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4.2959999918821268E-3</c:v>
                </c:pt>
                <c:pt idx="2">
                  <c:v>4.2839999950956553E-3</c:v>
                </c:pt>
                <c:pt idx="3">
                  <c:v>5.8059999937540852E-3</c:v>
                </c:pt>
                <c:pt idx="4">
                  <c:v>7.2799999907147139E-4</c:v>
                </c:pt>
                <c:pt idx="5">
                  <c:v>1.1039999953936785E-3</c:v>
                </c:pt>
                <c:pt idx="6">
                  <c:v>8.7600006372667849E-4</c:v>
                </c:pt>
                <c:pt idx="7">
                  <c:v>-4.312000070058275E-3</c:v>
                </c:pt>
                <c:pt idx="8">
                  <c:v>-6.4539997911197133E-3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6B-415F-9A56-299A139F6AC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</c:v>
                </c:pt>
                <c:pt idx="2">
                  <c:v>761</c:v>
                </c:pt>
                <c:pt idx="3">
                  <c:v>761.5</c:v>
                </c:pt>
                <c:pt idx="4">
                  <c:v>7837</c:v>
                </c:pt>
                <c:pt idx="5">
                  <c:v>8498.5</c:v>
                </c:pt>
                <c:pt idx="6">
                  <c:v>10376.5</c:v>
                </c:pt>
                <c:pt idx="7">
                  <c:v>15627</c:v>
                </c:pt>
                <c:pt idx="8">
                  <c:v>15721.5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6B-415F-9A56-299A139F6AC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</c:v>
                </c:pt>
                <c:pt idx="2">
                  <c:v>761</c:v>
                </c:pt>
                <c:pt idx="3">
                  <c:v>761.5</c:v>
                </c:pt>
                <c:pt idx="4">
                  <c:v>7837</c:v>
                </c:pt>
                <c:pt idx="5">
                  <c:v>8498.5</c:v>
                </c:pt>
                <c:pt idx="6">
                  <c:v>10376.5</c:v>
                </c:pt>
                <c:pt idx="7">
                  <c:v>15627</c:v>
                </c:pt>
                <c:pt idx="8">
                  <c:v>15721.5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6B-415F-9A56-299A139F6AC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1.8E-3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</c:v>
                </c:pt>
                <c:pt idx="2">
                  <c:v>761</c:v>
                </c:pt>
                <c:pt idx="3">
                  <c:v>761.5</c:v>
                </c:pt>
                <c:pt idx="4">
                  <c:v>7837</c:v>
                </c:pt>
                <c:pt idx="5">
                  <c:v>8498.5</c:v>
                </c:pt>
                <c:pt idx="6">
                  <c:v>10376.5</c:v>
                </c:pt>
                <c:pt idx="7">
                  <c:v>15627</c:v>
                </c:pt>
                <c:pt idx="8">
                  <c:v>15721.5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6B-415F-9A56-299A139F6AC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</c:v>
                </c:pt>
                <c:pt idx="2">
                  <c:v>761</c:v>
                </c:pt>
                <c:pt idx="3">
                  <c:v>761.5</c:v>
                </c:pt>
                <c:pt idx="4">
                  <c:v>7837</c:v>
                </c:pt>
                <c:pt idx="5">
                  <c:v>8498.5</c:v>
                </c:pt>
                <c:pt idx="6">
                  <c:v>10376.5</c:v>
                </c:pt>
                <c:pt idx="7">
                  <c:v>15627</c:v>
                </c:pt>
                <c:pt idx="8">
                  <c:v>15721.5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4.2838139547934674E-3</c:v>
                </c:pt>
                <c:pt idx="1">
                  <c:v>3.8784614475798323E-3</c:v>
                </c:pt>
                <c:pt idx="2">
                  <c:v>3.8773933250311797E-3</c:v>
                </c:pt>
                <c:pt idx="3">
                  <c:v>3.8771262943940164E-3</c:v>
                </c:pt>
                <c:pt idx="4">
                  <c:v>9.8375747898526468E-5</c:v>
                </c:pt>
                <c:pt idx="5">
                  <c:v>-2.5490578506829828E-4</c:v>
                </c:pt>
                <c:pt idx="6">
                  <c:v>-1.2578728582530244E-3</c:v>
                </c:pt>
                <c:pt idx="7">
                  <c:v>-4.0619615791030791E-3</c:v>
                </c:pt>
                <c:pt idx="8">
                  <c:v>-4.1124303695269111E-3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6B-415F-9A56-299A139F6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122024"/>
        <c:axId val="1"/>
      </c:scatterChart>
      <c:valAx>
        <c:axId val="690122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22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18</xdr:col>
      <xdr:colOff>133350</xdr:colOff>
      <xdr:row>18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EFD2741-C0E8-275F-8FA0-B38E3C9A6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425781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</row>
    <row r="2" spans="1:6" x14ac:dyDescent="0.2">
      <c r="A2" t="s">
        <v>24</v>
      </c>
      <c r="B2" t="s">
        <v>41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52945.601000000002</v>
      </c>
      <c r="D4" s="9">
        <v>0.42275600000000002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v>52945.601000000002</v>
      </c>
    </row>
    <row r="8" spans="1:6" x14ac:dyDescent="0.2">
      <c r="A8" t="s">
        <v>3</v>
      </c>
      <c r="C8">
        <v>0.42275600000000002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INTERCEPT(INDIRECT($D$9):G992,INDIRECT($C$9):F992)</f>
        <v>4.2838139547934674E-3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SLOPE(INDIRECT($D$9):G992,INDIRECT($C$9):F992)</f>
        <v>-5.3406127432626525E-7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59591.743963836663</v>
      </c>
      <c r="E15" s="16" t="s">
        <v>34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0.42275546593872571</v>
      </c>
      <c r="E16" s="16" t="s">
        <v>31</v>
      </c>
      <c r="F16" s="17">
        <f ca="1">NOW()+15018.5+$C$5/24</f>
        <v>60319.539123148148</v>
      </c>
    </row>
    <row r="17" spans="1:17" ht="13.5" thickBot="1" x14ac:dyDescent="0.25">
      <c r="A17" s="16" t="s">
        <v>28</v>
      </c>
      <c r="B17" s="12"/>
      <c r="C17" s="12">
        <f>COUNT(C21:C2191)</f>
        <v>9</v>
      </c>
      <c r="E17" s="16" t="s">
        <v>35</v>
      </c>
      <c r="F17" s="17">
        <f ca="1">ROUND(2*(F16-$C$7)/$C$8,0)/2+F15</f>
        <v>17443.5</v>
      </c>
    </row>
    <row r="18" spans="1:17" ht="14.25" thickTop="1" thickBot="1" x14ac:dyDescent="0.25">
      <c r="A18" s="18" t="s">
        <v>5</v>
      </c>
      <c r="B18" s="12"/>
      <c r="C18" s="21">
        <f ca="1">+C15</f>
        <v>59591.743963836663</v>
      </c>
      <c r="D18" s="22">
        <f ca="1">+C16</f>
        <v>0.42275546593872571</v>
      </c>
      <c r="E18" s="16" t="s">
        <v>36</v>
      </c>
      <c r="F18" s="25">
        <f ca="1">ROUND(2*(F16-$C$15)/$C$16,0)/2+F15</f>
        <v>1722.5</v>
      </c>
    </row>
    <row r="19" spans="1:17" ht="13.5" thickTop="1" x14ac:dyDescent="0.2">
      <c r="E19" s="16" t="s">
        <v>32</v>
      </c>
      <c r="F19" s="20">
        <f ca="1">+$C$15+$C$16*F18-15018.5-$C$5/24</f>
        <v>45301.836087249452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46</v>
      </c>
      <c r="J20" s="7" t="s">
        <v>47</v>
      </c>
      <c r="K20" s="7" t="s">
        <v>48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52945.601000000002</v>
      </c>
      <c r="D21" s="10" t="s">
        <v>14</v>
      </c>
      <c r="E21">
        <f t="shared" ref="E21:E29" si="0">+(C21-C$7)/C$8</f>
        <v>0</v>
      </c>
      <c r="F21">
        <f t="shared" ref="F21:F27" si="1">ROUND(2*E21,0)/2</f>
        <v>0</v>
      </c>
      <c r="G21">
        <f t="shared" ref="G21:G29" si="2">+C21-(C$7+F21*C$8)</f>
        <v>0</v>
      </c>
      <c r="H21">
        <f>+G21</f>
        <v>0</v>
      </c>
      <c r="O21">
        <f t="shared" ref="O21:O29" ca="1" si="3">+C$11+C$12*$F21</f>
        <v>4.2838139547934674E-3</v>
      </c>
      <c r="Q21" s="2">
        <f t="shared" ref="Q21:Q29" si="4">+C21-15018.5</f>
        <v>37927.101000000002</v>
      </c>
    </row>
    <row r="22" spans="1:17" x14ac:dyDescent="0.2">
      <c r="A22" s="28" t="s">
        <v>37</v>
      </c>
      <c r="B22" s="29" t="s">
        <v>38</v>
      </c>
      <c r="C22" s="28">
        <v>53266.477099999996</v>
      </c>
      <c r="D22" s="28">
        <v>4.0000000000000002E-4</v>
      </c>
      <c r="E22">
        <f t="shared" si="0"/>
        <v>759.01016189005952</v>
      </c>
      <c r="F22">
        <f t="shared" si="1"/>
        <v>759</v>
      </c>
      <c r="G22">
        <f t="shared" si="2"/>
        <v>4.2959999918821268E-3</v>
      </c>
      <c r="K22">
        <f t="shared" ref="K22:K27" si="5">+G22</f>
        <v>4.2959999918821268E-3</v>
      </c>
      <c r="O22">
        <f t="shared" ca="1" si="3"/>
        <v>3.8784614475798323E-3</v>
      </c>
      <c r="Q22" s="2">
        <f t="shared" si="4"/>
        <v>38247.977099999996</v>
      </c>
    </row>
    <row r="23" spans="1:17" x14ac:dyDescent="0.2">
      <c r="A23" s="28" t="s">
        <v>37</v>
      </c>
      <c r="B23" s="29" t="s">
        <v>38</v>
      </c>
      <c r="C23" s="28">
        <v>53267.3226</v>
      </c>
      <c r="D23" s="28">
        <v>4.0000000000000002E-4</v>
      </c>
      <c r="E23">
        <f t="shared" si="0"/>
        <v>761.01013350489904</v>
      </c>
      <c r="F23">
        <f t="shared" si="1"/>
        <v>761</v>
      </c>
      <c r="G23">
        <f t="shared" si="2"/>
        <v>4.2839999950956553E-3</v>
      </c>
      <c r="K23">
        <f t="shared" si="5"/>
        <v>4.2839999950956553E-3</v>
      </c>
      <c r="O23">
        <f t="shared" ca="1" si="3"/>
        <v>3.8773933250311797E-3</v>
      </c>
      <c r="Q23" s="2">
        <f t="shared" si="4"/>
        <v>38248.8226</v>
      </c>
    </row>
    <row r="24" spans="1:17" x14ac:dyDescent="0.2">
      <c r="A24" s="28" t="s">
        <v>37</v>
      </c>
      <c r="B24" s="29" t="s">
        <v>38</v>
      </c>
      <c r="C24" s="28">
        <v>53267.535499999998</v>
      </c>
      <c r="D24" s="28">
        <v>1.8E-3</v>
      </c>
      <c r="E24">
        <f t="shared" si="0"/>
        <v>761.51373369034559</v>
      </c>
      <c r="F24">
        <f t="shared" si="1"/>
        <v>761.5</v>
      </c>
      <c r="G24">
        <f t="shared" si="2"/>
        <v>5.8059999937540852E-3</v>
      </c>
      <c r="K24">
        <f t="shared" si="5"/>
        <v>5.8059999937540852E-3</v>
      </c>
      <c r="O24">
        <f t="shared" ca="1" si="3"/>
        <v>3.8771262943940164E-3</v>
      </c>
      <c r="Q24" s="2">
        <f t="shared" si="4"/>
        <v>38249.035499999998</v>
      </c>
    </row>
    <row r="25" spans="1:17" x14ac:dyDescent="0.2">
      <c r="A25" s="30" t="s">
        <v>39</v>
      </c>
      <c r="B25" s="31" t="s">
        <v>38</v>
      </c>
      <c r="C25" s="32">
        <v>56258.7405</v>
      </c>
      <c r="D25" s="32">
        <v>5.0000000000000001E-4</v>
      </c>
      <c r="E25">
        <f t="shared" si="0"/>
        <v>7837.0017220335067</v>
      </c>
      <c r="F25">
        <f t="shared" si="1"/>
        <v>7837</v>
      </c>
      <c r="G25">
        <f t="shared" si="2"/>
        <v>7.2799999907147139E-4</v>
      </c>
      <c r="K25">
        <f t="shared" si="5"/>
        <v>7.2799999907147139E-4</v>
      </c>
      <c r="O25">
        <f t="shared" ca="1" si="3"/>
        <v>9.8375747898526468E-5</v>
      </c>
      <c r="Q25" s="2">
        <f t="shared" si="4"/>
        <v>41240.2405</v>
      </c>
    </row>
    <row r="26" spans="1:17" x14ac:dyDescent="0.2">
      <c r="A26" s="33" t="s">
        <v>42</v>
      </c>
      <c r="B26" s="34" t="s">
        <v>43</v>
      </c>
      <c r="C26" s="35">
        <v>56538.393969999997</v>
      </c>
      <c r="D26" s="35">
        <v>5.9999999999999995E-4</v>
      </c>
      <c r="E26">
        <f t="shared" si="0"/>
        <v>8498.5026114354259</v>
      </c>
      <c r="F26">
        <f t="shared" si="1"/>
        <v>8498.5</v>
      </c>
      <c r="G26">
        <f t="shared" si="2"/>
        <v>1.1039999953936785E-3</v>
      </c>
      <c r="K26">
        <f t="shared" si="5"/>
        <v>1.1039999953936785E-3</v>
      </c>
      <c r="O26">
        <f t="shared" ca="1" si="3"/>
        <v>-2.5490578506829828E-4</v>
      </c>
      <c r="Q26" s="2">
        <f t="shared" si="4"/>
        <v>41519.893969999997</v>
      </c>
    </row>
    <row r="27" spans="1:17" x14ac:dyDescent="0.2">
      <c r="A27" s="36" t="s">
        <v>44</v>
      </c>
      <c r="B27" s="37" t="s">
        <v>43</v>
      </c>
      <c r="C27" s="38">
        <v>57332.329510000069</v>
      </c>
      <c r="D27" s="38">
        <v>5.0000000000000001E-4</v>
      </c>
      <c r="E27">
        <f t="shared" si="0"/>
        <v>10376.502072117406</v>
      </c>
      <c r="F27">
        <f t="shared" si="1"/>
        <v>10376.5</v>
      </c>
      <c r="G27">
        <f t="shared" si="2"/>
        <v>8.7600006372667849E-4</v>
      </c>
      <c r="K27">
        <f t="shared" si="5"/>
        <v>8.7600006372667849E-4</v>
      </c>
      <c r="O27">
        <f t="shared" ca="1" si="3"/>
        <v>-1.2578728582530244E-3</v>
      </c>
      <c r="Q27" s="2">
        <f t="shared" si="4"/>
        <v>42313.829510000069</v>
      </c>
    </row>
    <row r="28" spans="1:17" x14ac:dyDescent="0.2">
      <c r="A28" s="39" t="s">
        <v>49</v>
      </c>
      <c r="B28" s="40" t="s">
        <v>38</v>
      </c>
      <c r="C28" s="41">
        <v>59552.004699999932</v>
      </c>
      <c r="D28" s="10"/>
      <c r="E28">
        <f t="shared" si="0"/>
        <v>15626.989800262869</v>
      </c>
      <c r="F28">
        <f t="shared" ref="F28:F29" si="6">ROUND(2*E28,0)/2</f>
        <v>15627</v>
      </c>
      <c r="G28">
        <f t="shared" si="2"/>
        <v>-4.312000070058275E-3</v>
      </c>
      <c r="K28">
        <f t="shared" ref="K28:K29" si="7">+G28</f>
        <v>-4.312000070058275E-3</v>
      </c>
      <c r="O28">
        <f t="shared" ca="1" si="3"/>
        <v>-4.0619615791030791E-3</v>
      </c>
      <c r="Q28" s="2">
        <f t="shared" si="4"/>
        <v>44533.504699999932</v>
      </c>
    </row>
    <row r="29" spans="1:17" x14ac:dyDescent="0.2">
      <c r="A29" s="39" t="s">
        <v>49</v>
      </c>
      <c r="B29" s="40" t="s">
        <v>43</v>
      </c>
      <c r="C29" s="41">
        <v>59591.953000000212</v>
      </c>
      <c r="D29" s="10"/>
      <c r="E29">
        <f t="shared" si="0"/>
        <v>15721.484733511079</v>
      </c>
      <c r="F29">
        <f t="shared" si="6"/>
        <v>15721.5</v>
      </c>
      <c r="G29">
        <f t="shared" si="2"/>
        <v>-6.4539997911197133E-3</v>
      </c>
      <c r="K29">
        <f t="shared" si="7"/>
        <v>-6.4539997911197133E-3</v>
      </c>
      <c r="O29">
        <f t="shared" ca="1" si="3"/>
        <v>-4.1124303695269111E-3</v>
      </c>
      <c r="Q29" s="2">
        <f t="shared" si="4"/>
        <v>44573.453000000212</v>
      </c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7:D27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2024-01-09T23:56:20Z</dcterms:modified>
</cp:coreProperties>
</file>