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8183C1A-4602-4529-A1AD-394F50D04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D9" i="1"/>
  <c r="C9" i="1"/>
  <c r="C21" i="1"/>
  <c r="E21" i="1"/>
  <c r="F21" i="1"/>
  <c r="G21" i="1"/>
  <c r="H21" i="1"/>
  <c r="Q22" i="1"/>
  <c r="E14" i="1"/>
  <c r="E15" i="1" s="1"/>
  <c r="C17" i="1"/>
  <c r="Q21" i="1"/>
  <c r="C12" i="1"/>
  <c r="C11" i="1"/>
  <c r="C16" i="1" l="1"/>
  <c r="D18" i="1" s="1"/>
  <c r="O21" i="1"/>
  <c r="O22" i="1"/>
  <c r="C15" i="1"/>
  <c r="E16" i="1" s="1"/>
  <c r="E17" i="1" l="1"/>
  <c r="C18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<sst xmlns="http://schemas.openxmlformats.org/spreadsheetml/2006/main" count="51" uniqueCount="47">
  <si>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</si>
  <si>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</si>
  <si>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</si>
  <si>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</si>
  <si>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</si>
  <si>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</si>
  <si>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</si>
  <si>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</si>
  <si>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</si>
  <si>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</si>
  <si>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</si>
  <si>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</si>
  <si>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</si>
  <si>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</si>
  <si>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</si>
  <si>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</si>
  <si>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</si>
  <si>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</si>
  <si>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</si>
  <si>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</si>
  <si>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</si>
  <si>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</si>
  <si>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</si>
  <si>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</si>
  <si>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</si>
  <si>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</si>
  <si>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</si>
  <si>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</si>
  <si>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</si>
  <si>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</si>
  <si>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</si>
  <si>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</si>
  <si>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</si>
  <si>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</si>
  <si>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</si>
  <si>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</si>
  <si>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</si>
  <si>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</si>
  <si>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</si>
  <si>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</si>
  <si>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V0505 And / GSC 2288-1173</t>
  </si>
  <si>
    <t>IBVS 6070</t>
  </si>
  <si>
    <t>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</si>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</sst>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-2.9447499997331761E-2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8-44DE-8B7C-5EDC56DC9C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88-44DE-8B7C-5EDC56DC9C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88-44DE-8B7C-5EDC56DC9C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88-44DE-8B7C-5EDC56DC9C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88-44DE-8B7C-5EDC56DC9C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88-44DE-8B7C-5EDC56DC9C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88-44DE-8B7C-5EDC56DC9C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-2.9447499997331761E-2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88-44DE-8B7C-5EDC56DC9CB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88-44DE-8B7C-5EDC56DC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02080"/>
        <c:axId val="1"/>
      </c:scatterChart>
      <c:valAx>
        <c:axId val="68590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02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9D95FD-A7B9-5225-4565-E3D4B541F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40</v>
      </c>
    </row>
    <row r="2" spans="1:5" x14ac:dyDescent="0.2">
      <c r="A2" t="s">
        <v>23</v>
      </c>
      <c r="C2" s="3"/>
      <c r="D2" s="3"/>
    </row>
    <row r="3" spans="1:5" ht="13.5" thickBot="1" x14ac:dyDescent="0.25"/>
    <row r="4" spans="1:5" ht="14.25" thickTop="1" thickBot="1" x14ac:dyDescent="0.25">
      <c r="A4" s="5" t="s">
        <v>0</v>
      </c>
      <c r="C4" s="28" t="s">
        <v>38</v>
      </c>
      <c r="D4" s="29" t="s">
        <v>38</v>
      </c>
    </row>
    <row r="5" spans="1: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5" x14ac:dyDescent="0.2">
      <c r="A6" s="5" t="s">
        <v>1</v>
      </c>
    </row>
    <row r="7" spans="1:5" x14ac:dyDescent="0.2">
      <c r="A7" t="s">
        <v>2</v>
      </c>
      <c r="C7" s="34">
        <v>51484.538999999997</v>
      </c>
      <c r="D7" s="30" t="s">
        <v>39</v>
      </c>
    </row>
    <row r="8" spans="1:5" x14ac:dyDescent="0.2">
      <c r="A8" t="s">
        <v>3</v>
      </c>
      <c r="C8" s="34">
        <v>0.39414500000000002</v>
      </c>
      <c r="D8" s="30" t="s">
        <v>39</v>
      </c>
    </row>
    <row r="9" spans="1:5" x14ac:dyDescent="0.2">
      <c r="A9" s="25" t="s">
        <v>33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5" x14ac:dyDescent="0.2">
      <c r="A11" s="10" t="s">
        <v>15</v>
      </c>
      <c r="B11" s="10"/>
      <c r="C11" s="22">
        <f ca="1">INTERCEPT(INDIRECT($D$9):G992,INDIRECT($C$9):F992)</f>
        <v>1.7347234759768071E-18</v>
      </c>
      <c r="D11" s="3"/>
      <c r="E11" s="10"/>
    </row>
    <row r="12" spans="1:5" x14ac:dyDescent="0.2">
      <c r="A12" s="10" t="s">
        <v>16</v>
      </c>
      <c r="B12" s="10"/>
      <c r="C12" s="22">
        <f ca="1">SLOPE(INDIRECT($D$9):G992,INDIRECT($C$9):F992)</f>
        <v>-2.4507927258401035E-6</v>
      </c>
      <c r="D12" s="3"/>
      <c r="E12" s="10"/>
    </row>
    <row r="13" spans="1:5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5" x14ac:dyDescent="0.2">
      <c r="A14" s="10"/>
      <c r="B14" s="10"/>
      <c r="C14" s="10"/>
      <c r="D14" s="14" t="s">
        <v>30</v>
      </c>
      <c r="E14" s="15">
        <f ca="1">NOW()+15018.5+$C$5/24</f>
        <v>60319.541575925927</v>
      </c>
    </row>
    <row r="15" spans="1:5" x14ac:dyDescent="0.2">
      <c r="A15" s="12" t="s">
        <v>17</v>
      </c>
      <c r="B15" s="10"/>
      <c r="C15" s="13">
        <f ca="1">(C7+C11)+(C8+C12)*INT(MAX(F21:F3533))</f>
        <v>56220.161728725398</v>
      </c>
      <c r="D15" s="14" t="s">
        <v>36</v>
      </c>
      <c r="E15" s="15">
        <f ca="1">ROUND(2*(E14-$C$7)/$C$8,0)/2+E13</f>
        <v>22416.5</v>
      </c>
    </row>
    <row r="16" spans="1:5" x14ac:dyDescent="0.2">
      <c r="A16" s="16" t="s">
        <v>4</v>
      </c>
      <c r="B16" s="10"/>
      <c r="C16" s="17">
        <f ca="1">+C8+C12</f>
        <v>0.39414254920727421</v>
      </c>
      <c r="D16" s="14" t="s">
        <v>37</v>
      </c>
      <c r="E16" s="24">
        <f ca="1">ROUND(2*(E14-$C$15)/$C$16,0)/2+E13</f>
        <v>10402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D17" s="14" t="s">
        <v>31</v>
      </c>
      <c r="E17" s="18">
        <f ca="1">+$C$15+$C$16*E16-15018.5-$C$5/24</f>
        <v>45301.928358912803</v>
      </c>
    </row>
    <row r="18" spans="1:18" ht="14.25" thickTop="1" thickBot="1" x14ac:dyDescent="0.25">
      <c r="A18" s="16" t="s">
        <v>5</v>
      </c>
      <c r="B18" s="10"/>
      <c r="C18" s="19">
        <f ca="1">+C15</f>
        <v>56220.161728725398</v>
      </c>
      <c r="D18" s="20">
        <f ca="1">+C16</f>
        <v>0.39414254920727421</v>
      </c>
      <c r="E18" s="21" t="s">
        <v>32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18" x14ac:dyDescent="0.2">
      <c r="A21" t="s">
        <v>39</v>
      </c>
      <c r="C21" s="8">
        <f>C$7</f>
        <v>51484.538999999997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1.7347234759768071E-18</v>
      </c>
      <c r="Q21" s="2">
        <f>+C21-15018.5</f>
        <v>36466.038999999997</v>
      </c>
    </row>
    <row r="22" spans="1:18" x14ac:dyDescent="0.2">
      <c r="A22" s="31" t="s">
        <v>41</v>
      </c>
      <c r="B22" s="32" t="s">
        <v>42</v>
      </c>
      <c r="C22" s="33">
        <v>56220.358800000002</v>
      </c>
      <c r="D22" s="33">
        <v>1.6999999999999999E-3</v>
      </c>
      <c r="E22">
        <f>+(C22-C$7)/C$8</f>
        <v>12015.425287647959</v>
      </c>
      <c r="F22">
        <f>ROUND(2*E22,0)/2</f>
        <v>12015.5</v>
      </c>
      <c r="G22">
        <f>+C22-(C$7+F22*C$8)</f>
        <v>-2.9447499997331761E-2</v>
      </c>
      <c r="H22">
        <f>+G22</f>
        <v>-2.9447499997331761E-2</v>
      </c>
      <c r="O22">
        <f ca="1">+C$11+C$12*$F22</f>
        <v>-2.9447499997331761E-2</v>
      </c>
      <c r="Q22" s="2">
        <f>+C22-15018.5</f>
        <v>41201.858800000002</v>
      </c>
    </row>
    <row r="23" spans="1:18" x14ac:dyDescent="0.2">
      <c r="A23" s="5"/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2024-01-09T23:59:52Z</dcterms:modified>
</cp:coreProperties>
</file>