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06EA7E0-20D1-47E4-9071-221DD3494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K27" i="1"/>
  <c r="Q27" i="1"/>
  <c r="E28" i="1"/>
  <c r="F28" i="1"/>
  <c r="G28" i="1"/>
  <c r="K28" i="1"/>
  <c r="Q28" i="1"/>
  <c r="E26" i="1"/>
  <c r="F26" i="1"/>
  <c r="G26" i="1"/>
  <c r="K26" i="1"/>
  <c r="Q26" i="1"/>
  <c r="E25" i="1"/>
  <c r="F25" i="1"/>
  <c r="G25" i="1"/>
  <c r="J25" i="1"/>
  <c r="C9" i="1"/>
  <c r="D9" i="1"/>
  <c r="E22" i="1"/>
  <c r="F22" i="1"/>
  <c r="G22" i="1"/>
  <c r="K22" i="1"/>
  <c r="E23" i="1"/>
  <c r="F23" i="1"/>
  <c r="G23" i="1"/>
  <c r="K23" i="1"/>
  <c r="E24" i="1"/>
  <c r="F24" i="1"/>
  <c r="G24" i="1"/>
  <c r="K24" i="1"/>
  <c r="Q25" i="1"/>
  <c r="C21" i="1"/>
  <c r="E21" i="1"/>
  <c r="F21" i="1"/>
  <c r="Q22" i="1"/>
  <c r="Q23" i="1"/>
  <c r="Q24" i="1"/>
  <c r="F16" i="1"/>
  <c r="F17" i="1" s="1"/>
  <c r="C17" i="1"/>
  <c r="G21" i="1"/>
  <c r="I21" i="1"/>
  <c r="Q21" i="1"/>
  <c r="C12" i="1"/>
  <c r="C11" i="1"/>
  <c r="C16" i="1" l="1"/>
  <c r="D18" i="1" s="1"/>
  <c r="O27" i="1"/>
  <c r="O25" i="1"/>
  <c r="O21" i="1"/>
  <c r="O24" i="1"/>
  <c r="O22" i="1"/>
  <c r="O26" i="1"/>
  <c r="O23" i="1"/>
  <c r="O28" i="1"/>
  <c r="C15" i="1"/>
  <c r="F18" i="1" s="1"/>
  <c r="F19" i="1" l="1"/>
  <c r="C18" i="1"/>
</calcChain>
</file>

<file path=xl/sharedStrings.xml><?xml version="1.0" encoding="utf-8"?>
<sst xmlns="http://schemas.openxmlformats.org/spreadsheetml/2006/main" count="63" uniqueCount="51">
  <si>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</si>
  <si>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</si>
  <si>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</si>
  <si>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</si>
  <si>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</si>
  <si>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</si>
  <si>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</si>
  <si>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</si>
  <si>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</si>
  <si>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</si>
  <si>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</si>
  <si>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</si>
  <si>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</si>
  <si>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</si>
  <si>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</si>
  <si>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</si>
  <si>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</si>
  <si>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</si>
  <si>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</si>
  <si>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</si>
  <si>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</si>
  <si>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</si>
  <si>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</si>
  <si>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</si>
  <si>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</si>
  <si>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</si>
  <si>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</si>
  <si>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</si>
  <si>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</si>
  <si>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</si>
  <si>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</si>
  <si>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</si>
  <si>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</si>
  <si>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</si>
  <si>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</si>
  <si>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</si>
  <si>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</si>
  <si>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</si>
  <si>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</si>
  <si>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</si>
  <si>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V0543 And / GSC 2815-1348</t>
  </si>
  <si>
    <t>EA</t>
  </si>
  <si>
    <t>OEJV 0160</t>
  </si>
  <si>
    <t>I</t>
  </si>
  <si>
    <t>Phase may not be correct</t>
  </si>
  <si>
    <t>IBVS 6152</t>
  </si>
  <si>
    <t>pg</t>
  </si>
  <si>
    <t>vis</t>
  </si>
  <si>
    <t>PE</t>
  </si>
  <si>
    <t>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</si>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</sst>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24" borderId="0" xfId="0" applyFont="1" applyFill="1" applyAlignme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V0543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4730.5</c:v>
                </c:pt>
                <c:pt idx="2">
                  <c:v>5153.5</c:v>
                </c:pt>
                <c:pt idx="3">
                  <c:v>5154.5</c:v>
                </c:pt>
                <c:pt idx="4">
                  <c:v>5887.5</c:v>
                </c:pt>
                <c:pt idx="5">
                  <c:v>6265.5</c:v>
                </c:pt>
                <c:pt idx="6">
                  <c:v>8305</c:v>
                </c:pt>
                <c:pt idx="7">
                  <c:v>8668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EB-495E-AA93-E0DB4D3CAC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4730.5</c:v>
                </c:pt>
                <c:pt idx="2">
                  <c:v>5153.5</c:v>
                </c:pt>
                <c:pt idx="3">
                  <c:v>5154.5</c:v>
                </c:pt>
                <c:pt idx="4">
                  <c:v>5887.5</c:v>
                </c:pt>
                <c:pt idx="5">
                  <c:v>6265.5</c:v>
                </c:pt>
                <c:pt idx="6">
                  <c:v>8305</c:v>
                </c:pt>
                <c:pt idx="7">
                  <c:v>8668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EB-495E-AA93-E0DB4D3CAC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4730.5</c:v>
                </c:pt>
                <c:pt idx="2">
                  <c:v>5153.5</c:v>
                </c:pt>
                <c:pt idx="3">
                  <c:v>5154.5</c:v>
                </c:pt>
                <c:pt idx="4">
                  <c:v>5887.5</c:v>
                </c:pt>
                <c:pt idx="5">
                  <c:v>6265.5</c:v>
                </c:pt>
                <c:pt idx="6">
                  <c:v>8305</c:v>
                </c:pt>
                <c:pt idx="7">
                  <c:v>8668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-1.5561999999990803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EB-495E-AA93-E0DB4D3CAC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4730.5</c:v>
                </c:pt>
                <c:pt idx="2">
                  <c:v>5153.5</c:v>
                </c:pt>
                <c:pt idx="3">
                  <c:v>5154.5</c:v>
                </c:pt>
                <c:pt idx="4">
                  <c:v>5887.5</c:v>
                </c:pt>
                <c:pt idx="5">
                  <c:v>6265.5</c:v>
                </c:pt>
                <c:pt idx="6">
                  <c:v>8305</c:v>
                </c:pt>
                <c:pt idx="7">
                  <c:v>8668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-1.4055500000031316</c:v>
                </c:pt>
                <c:pt idx="2">
                  <c:v>-1.5293400000009569</c:v>
                </c:pt>
                <c:pt idx="3">
                  <c:v>-1.5296699999962584</c:v>
                </c:pt>
                <c:pt idx="5">
                  <c:v>-1.5702999999994063</c:v>
                </c:pt>
                <c:pt idx="6">
                  <c:v>-1.1739999999990687</c:v>
                </c:pt>
                <c:pt idx="7">
                  <c:v>-1.1828999999997905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EB-495E-AA93-E0DB4D3CAC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4730.5</c:v>
                </c:pt>
                <c:pt idx="2">
                  <c:v>5153.5</c:v>
                </c:pt>
                <c:pt idx="3">
                  <c:v>5154.5</c:v>
                </c:pt>
                <c:pt idx="4">
                  <c:v>5887.5</c:v>
                </c:pt>
                <c:pt idx="5">
                  <c:v>6265.5</c:v>
                </c:pt>
                <c:pt idx="6">
                  <c:v>8305</c:v>
                </c:pt>
                <c:pt idx="7">
                  <c:v>8668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EB-495E-AA93-E0DB4D3CAC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4730.5</c:v>
                </c:pt>
                <c:pt idx="2">
                  <c:v>5153.5</c:v>
                </c:pt>
                <c:pt idx="3">
                  <c:v>5154.5</c:v>
                </c:pt>
                <c:pt idx="4">
                  <c:v>5887.5</c:v>
                </c:pt>
                <c:pt idx="5">
                  <c:v>6265.5</c:v>
                </c:pt>
                <c:pt idx="6">
                  <c:v>8305</c:v>
                </c:pt>
                <c:pt idx="7">
                  <c:v>8668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EB-495E-AA93-E0DB4D3CAC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1.5E-3</c:v>
                  </c:pt>
                  <c:pt idx="5">
                    <c:v>8.9999999999999998E-4</c:v>
                  </c:pt>
                  <c:pt idx="6">
                    <c:v>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4730.5</c:v>
                </c:pt>
                <c:pt idx="2">
                  <c:v>5153.5</c:v>
                </c:pt>
                <c:pt idx="3">
                  <c:v>5154.5</c:v>
                </c:pt>
                <c:pt idx="4">
                  <c:v>5887.5</c:v>
                </c:pt>
                <c:pt idx="5">
                  <c:v>6265.5</c:v>
                </c:pt>
                <c:pt idx="6">
                  <c:v>8305</c:v>
                </c:pt>
                <c:pt idx="7">
                  <c:v>8668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EB-495E-AA93-E0DB4D3CAC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4730.5</c:v>
                </c:pt>
                <c:pt idx="2">
                  <c:v>5153.5</c:v>
                </c:pt>
                <c:pt idx="3">
                  <c:v>5154.5</c:v>
                </c:pt>
                <c:pt idx="4">
                  <c:v>5887.5</c:v>
                </c:pt>
                <c:pt idx="5">
                  <c:v>6265.5</c:v>
                </c:pt>
                <c:pt idx="6">
                  <c:v>8305</c:v>
                </c:pt>
                <c:pt idx="7">
                  <c:v>8668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-1.9908714030386663</c:v>
                </c:pt>
                <c:pt idx="1">
                  <c:v>-1.5636980981324227</c:v>
                </c:pt>
                <c:pt idx="2">
                  <c:v>-1.5255003795032414</c:v>
                </c:pt>
                <c:pt idx="3">
                  <c:v>-1.525410077567948</c:v>
                </c:pt>
                <c:pt idx="4">
                  <c:v>-1.4592187589977594</c:v>
                </c:pt>
                <c:pt idx="5">
                  <c:v>-1.4250846274567892</c:v>
                </c:pt>
                <c:pt idx="6">
                  <c:v>-1.2409138304255485</c:v>
                </c:pt>
                <c:pt idx="7">
                  <c:v>-1.2081342279139817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EB-495E-AA93-E0DB4D3CACD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4730.5</c:v>
                </c:pt>
                <c:pt idx="2">
                  <c:v>5153.5</c:v>
                </c:pt>
                <c:pt idx="3">
                  <c:v>5154.5</c:v>
                </c:pt>
                <c:pt idx="4">
                  <c:v>5887.5</c:v>
                </c:pt>
                <c:pt idx="5">
                  <c:v>6265.5</c:v>
                </c:pt>
                <c:pt idx="6">
                  <c:v>8305</c:v>
                </c:pt>
                <c:pt idx="7">
                  <c:v>8668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EB-495E-AA93-E0DB4D3CA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359344"/>
        <c:axId val="1"/>
      </c:scatterChart>
      <c:valAx>
        <c:axId val="69535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359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AD6449F-2256-49B4-421D-21CA2F0CD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t="s">
        <v>41</v>
      </c>
      <c r="C2" s="34" t="s">
        <v>44</v>
      </c>
      <c r="D2" s="3"/>
    </row>
    <row r="3" spans="1:6" ht="13.5" thickBot="1" x14ac:dyDescent="0.25"/>
    <row r="4" spans="1:6" ht="14.25" thickTop="1" thickBot="1" x14ac:dyDescent="0.25">
      <c r="A4" s="5" t="s">
        <v>1</v>
      </c>
      <c r="C4" s="27" t="s">
        <v>38</v>
      </c>
      <c r="D4" s="28" t="s">
        <v>38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6" x14ac:dyDescent="0.2">
      <c r="A6" s="5" t="s">
        <v>2</v>
      </c>
    </row>
    <row r="7" spans="1:6" x14ac:dyDescent="0.2">
      <c r="A7" t="s">
        <v>3</v>
      </c>
      <c r="C7" s="43">
        <v>51475.665000000001</v>
      </c>
      <c r="D7" s="29" t="s">
        <v>39</v>
      </c>
    </row>
    <row r="8" spans="1:6" x14ac:dyDescent="0.2">
      <c r="A8" t="s">
        <v>4</v>
      </c>
      <c r="C8" s="43">
        <v>0.9264</v>
      </c>
      <c r="D8" s="29" t="s">
        <v>39</v>
      </c>
    </row>
    <row r="9" spans="1:6" x14ac:dyDescent="0.2">
      <c r="A9" s="24" t="s">
        <v>33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16</v>
      </c>
      <c r="B11" s="10"/>
      <c r="C11" s="21">
        <f ca="1">INTERCEPT(INDIRECT($D$9):G992,INDIRECT($C$9):F992)</f>
        <v>-1.9908714030386663</v>
      </c>
      <c r="D11" s="3"/>
      <c r="E11" s="10"/>
    </row>
    <row r="12" spans="1:6" x14ac:dyDescent="0.2">
      <c r="A12" s="10" t="s">
        <v>17</v>
      </c>
      <c r="B12" s="10"/>
      <c r="C12" s="21">
        <f ca="1">SLOPE(INDIRECT($D$9):G992,INDIRECT($C$9):F992)</f>
        <v>9.0301935293572288E-5</v>
      </c>
      <c r="D12" s="3"/>
      <c r="E12" s="10"/>
    </row>
    <row r="13" spans="1:6" x14ac:dyDescent="0.2">
      <c r="A13" s="10" t="s">
        <v>19</v>
      </c>
      <c r="B13" s="10"/>
      <c r="C13" s="3" t="s">
        <v>14</v>
      </c>
    </row>
    <row r="14" spans="1:6" x14ac:dyDescent="0.2">
      <c r="A14" s="10"/>
      <c r="B14" s="10"/>
      <c r="C14" s="10"/>
    </row>
    <row r="15" spans="1:6" x14ac:dyDescent="0.2">
      <c r="A15" s="12" t="s">
        <v>18</v>
      </c>
      <c r="B15" s="10"/>
      <c r="C15" s="13">
        <f ca="1">(C7+C11)+(C8+C12)*INT(MAX(F21:F3533))</f>
        <v>59504.492065772087</v>
      </c>
      <c r="E15" s="14" t="s">
        <v>35</v>
      </c>
      <c r="F15" s="11">
        <v>1</v>
      </c>
    </row>
    <row r="16" spans="1:6" x14ac:dyDescent="0.2">
      <c r="A16" s="16" t="s">
        <v>5</v>
      </c>
      <c r="B16" s="10"/>
      <c r="C16" s="17">
        <f ca="1">+C8+C12</f>
        <v>0.92649030193529358</v>
      </c>
      <c r="E16" s="14" t="s">
        <v>31</v>
      </c>
      <c r="F16" s="15">
        <f ca="1">NOW()+15018.5+$C$5/24</f>
        <v>60319.548285069439</v>
      </c>
    </row>
    <row r="17" spans="1:21" ht="13.5" thickBot="1" x14ac:dyDescent="0.25">
      <c r="A17" s="14" t="s">
        <v>28</v>
      </c>
      <c r="B17" s="10"/>
      <c r="C17" s="10">
        <f>COUNT(C21:C2191)</f>
        <v>8</v>
      </c>
      <c r="E17" s="14" t="s">
        <v>36</v>
      </c>
      <c r="F17" s="15">
        <f ca="1">ROUND(2*(F16-$C$7)/$C$8,0)/2+F15</f>
        <v>9547.5</v>
      </c>
    </row>
    <row r="18" spans="1:21" ht="14.25" thickTop="1" thickBot="1" x14ac:dyDescent="0.25">
      <c r="A18" s="16" t="s">
        <v>6</v>
      </c>
      <c r="B18" s="10"/>
      <c r="C18" s="19">
        <f ca="1">+C15</f>
        <v>59504.492065772087</v>
      </c>
      <c r="D18" s="20">
        <f ca="1">+C16</f>
        <v>0.92649030193529358</v>
      </c>
      <c r="E18" s="14" t="s">
        <v>37</v>
      </c>
      <c r="F18" s="23">
        <f ca="1">ROUND(2*(F16-$C$15)/$C$16,0)/2+F15</f>
        <v>880.5</v>
      </c>
    </row>
    <row r="19" spans="1:21" ht="13.5" thickTop="1" x14ac:dyDescent="0.2">
      <c r="E19" s="14" t="s">
        <v>32</v>
      </c>
      <c r="F19" s="18">
        <f ca="1">+$C$15+$C$16*F18-15018.5-$C$5/24</f>
        <v>45302.16260995945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39</v>
      </c>
      <c r="C21" s="8">
        <f>C$7</f>
        <v>51475.665000000001</v>
      </c>
      <c r="D21" s="8" t="s">
        <v>14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I21">
        <f>+G21</f>
        <v>0</v>
      </c>
      <c r="O21">
        <f t="shared" ref="O21:O26" ca="1" si="2">+C$11+C$12*$F21</f>
        <v>-1.9908714030386663</v>
      </c>
      <c r="Q21" s="2">
        <f t="shared" ref="Q21:Q26" si="3">+C21-15018.5</f>
        <v>36457.165000000001</v>
      </c>
    </row>
    <row r="22" spans="1:21" x14ac:dyDescent="0.2">
      <c r="A22" s="30" t="s">
        <v>42</v>
      </c>
      <c r="B22" s="31" t="s">
        <v>43</v>
      </c>
      <c r="C22" s="32">
        <v>55856.594649999999</v>
      </c>
      <c r="D22" s="32">
        <v>5.9999999999999995E-4</v>
      </c>
      <c r="E22">
        <f t="shared" si="0"/>
        <v>4728.9827828151965</v>
      </c>
      <c r="F22" s="33">
        <f t="shared" ref="F22:F28" si="4">ROUND(2*E22,0)/2+1.5</f>
        <v>4730.5</v>
      </c>
      <c r="G22">
        <f t="shared" si="1"/>
        <v>-1.4055500000031316</v>
      </c>
      <c r="K22">
        <f>+G22</f>
        <v>-1.4055500000031316</v>
      </c>
      <c r="O22">
        <f t="shared" ca="1" si="2"/>
        <v>-1.5636980981324227</v>
      </c>
      <c r="Q22" s="2">
        <f t="shared" si="3"/>
        <v>40838.094649999999</v>
      </c>
    </row>
    <row r="23" spans="1:21" x14ac:dyDescent="0.2">
      <c r="A23" s="30" t="s">
        <v>42</v>
      </c>
      <c r="B23" s="31" t="s">
        <v>43</v>
      </c>
      <c r="C23" s="32">
        <v>56248.338060000002</v>
      </c>
      <c r="D23" s="32">
        <v>1E-4</v>
      </c>
      <c r="E23">
        <f t="shared" si="0"/>
        <v>5151.8491580310892</v>
      </c>
      <c r="F23" s="33">
        <f t="shared" si="4"/>
        <v>5153.5</v>
      </c>
      <c r="G23">
        <f t="shared" si="1"/>
        <v>-1.5293400000009569</v>
      </c>
      <c r="K23">
        <f>+G23</f>
        <v>-1.5293400000009569</v>
      </c>
      <c r="O23">
        <f t="shared" ca="1" si="2"/>
        <v>-1.5255003795032414</v>
      </c>
      <c r="Q23" s="2">
        <f t="shared" si="3"/>
        <v>41229.838060000002</v>
      </c>
    </row>
    <row r="24" spans="1:21" x14ac:dyDescent="0.2">
      <c r="A24" s="30" t="s">
        <v>42</v>
      </c>
      <c r="B24" s="31" t="s">
        <v>43</v>
      </c>
      <c r="C24" s="32">
        <v>56249.264130000003</v>
      </c>
      <c r="D24" s="32">
        <v>1E-4</v>
      </c>
      <c r="E24">
        <f t="shared" si="0"/>
        <v>5152.848801813474</v>
      </c>
      <c r="F24" s="33">
        <f t="shared" si="4"/>
        <v>5154.5</v>
      </c>
      <c r="G24">
        <f t="shared" si="1"/>
        <v>-1.5296699999962584</v>
      </c>
      <c r="K24">
        <f>+G24</f>
        <v>-1.5296699999962584</v>
      </c>
      <c r="O24">
        <f t="shared" ca="1" si="2"/>
        <v>-1.525410077567948</v>
      </c>
      <c r="Q24" s="2">
        <f t="shared" si="3"/>
        <v>41230.764130000003</v>
      </c>
    </row>
    <row r="25" spans="1:21" x14ac:dyDescent="0.2">
      <c r="A25" s="35" t="s">
        <v>45</v>
      </c>
      <c r="B25" s="36"/>
      <c r="C25" s="35">
        <v>56928.288800000002</v>
      </c>
      <c r="D25" s="35">
        <v>1.5E-3</v>
      </c>
      <c r="E25">
        <f t="shared" si="0"/>
        <v>5885.8201640759944</v>
      </c>
      <c r="F25" s="33">
        <f t="shared" si="4"/>
        <v>5887.5</v>
      </c>
      <c r="G25">
        <f t="shared" si="1"/>
        <v>-1.5561999999990803</v>
      </c>
      <c r="J25">
        <f>+G25</f>
        <v>-1.5561999999990803</v>
      </c>
      <c r="O25">
        <f t="shared" ca="1" si="2"/>
        <v>-1.4592187589977594</v>
      </c>
      <c r="Q25" s="2">
        <f t="shared" si="3"/>
        <v>41909.788800000002</v>
      </c>
    </row>
    <row r="26" spans="1:21" x14ac:dyDescent="0.2">
      <c r="A26" s="37" t="s">
        <v>0</v>
      </c>
      <c r="B26" s="38" t="s">
        <v>43</v>
      </c>
      <c r="C26" s="39">
        <v>57278.4539</v>
      </c>
      <c r="D26" s="39">
        <v>8.9999999999999998E-4</v>
      </c>
      <c r="E26">
        <f t="shared" si="0"/>
        <v>6263.8049438687385</v>
      </c>
      <c r="F26" s="33">
        <f t="shared" si="4"/>
        <v>6265.5</v>
      </c>
      <c r="G26">
        <f t="shared" si="1"/>
        <v>-1.5702999999994063</v>
      </c>
      <c r="K26">
        <f>+G26</f>
        <v>-1.5702999999994063</v>
      </c>
      <c r="O26">
        <f t="shared" ca="1" si="2"/>
        <v>-1.4250846274567892</v>
      </c>
      <c r="Q26" s="2">
        <f t="shared" si="3"/>
        <v>42259.9539</v>
      </c>
    </row>
    <row r="27" spans="1:21" x14ac:dyDescent="0.2">
      <c r="A27" s="40" t="s">
        <v>50</v>
      </c>
      <c r="B27" s="41" t="s">
        <v>43</v>
      </c>
      <c r="C27" s="42">
        <v>59168.243000000002</v>
      </c>
      <c r="D27" s="42">
        <v>1E-4</v>
      </c>
      <c r="E27">
        <f>+(C27-C$7)/C$8</f>
        <v>8303.7327288428332</v>
      </c>
      <c r="F27" s="33">
        <f t="shared" si="4"/>
        <v>8305</v>
      </c>
      <c r="G27">
        <f>+C27-(C$7+F27*C$8)</f>
        <v>-1.1739999999990687</v>
      </c>
      <c r="K27">
        <f>+G27</f>
        <v>-1.1739999999990687</v>
      </c>
      <c r="O27">
        <f ca="1">+C$11+C$12*$F27</f>
        <v>-1.2409138304255485</v>
      </c>
      <c r="Q27" s="2">
        <f>+C27-15018.5</f>
        <v>44149.743000000002</v>
      </c>
    </row>
    <row r="28" spans="1:21" x14ac:dyDescent="0.2">
      <c r="A28" s="40" t="s">
        <v>50</v>
      </c>
      <c r="B28" s="41" t="s">
        <v>43</v>
      </c>
      <c r="C28" s="42">
        <v>59504.5173</v>
      </c>
      <c r="D28" s="42">
        <v>5.0000000000000001E-4</v>
      </c>
      <c r="E28">
        <f>+(C28-C$7)/C$8</f>
        <v>8666.7231217616572</v>
      </c>
      <c r="F28" s="33">
        <f t="shared" si="4"/>
        <v>8668</v>
      </c>
      <c r="G28">
        <f>+C28-(C$7+F28*C$8)</f>
        <v>-1.1828999999997905</v>
      </c>
      <c r="K28">
        <f>+G28</f>
        <v>-1.1828999999997905</v>
      </c>
      <c r="O28">
        <f ca="1">+C$11+C$12*$F28</f>
        <v>-1.2081342279139817</v>
      </c>
      <c r="Q28" s="2">
        <f>+C28-15018.5</f>
        <v>44486.0173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51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2024-01-10T00:09:31Z</dcterms:modified>
</cp:coreProperties>
</file>