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CE02A15-9628-4B80-9626-88067510D5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/>
  <c r="G26" i="1"/>
  <c r="K26" i="1"/>
  <c r="E27" i="1"/>
  <c r="F27" i="1"/>
  <c r="G27" i="1"/>
  <c r="K27" i="1"/>
  <c r="E28" i="1"/>
  <c r="F28" i="1"/>
  <c r="G28" i="1"/>
  <c r="K28" i="1"/>
  <c r="Q26" i="1"/>
  <c r="Q27" i="1"/>
  <c r="Q28" i="1"/>
  <c r="E25" i="1"/>
  <c r="F25" i="1"/>
  <c r="G25" i="1"/>
  <c r="K25" i="1"/>
  <c r="D9" i="1"/>
  <c r="C9" i="1"/>
  <c r="C21" i="1"/>
  <c r="E21" i="1"/>
  <c r="F21" i="1"/>
  <c r="G21" i="1"/>
  <c r="I21" i="1"/>
  <c r="E22" i="1"/>
  <c r="F22" i="1"/>
  <c r="G22" i="1"/>
  <c r="K22" i="1"/>
  <c r="E23" i="1"/>
  <c r="F23" i="1"/>
  <c r="G23" i="1"/>
  <c r="J23" i="1"/>
  <c r="E24" i="1"/>
  <c r="F24" i="1"/>
  <c r="G24" i="1"/>
  <c r="J24" i="1"/>
  <c r="Q25" i="1"/>
  <c r="Q24" i="1"/>
  <c r="Q23" i="1"/>
  <c r="Q22" i="1"/>
  <c r="F16" i="1"/>
  <c r="F17" i="1" s="1"/>
  <c r="C17" i="1"/>
  <c r="Q21" i="1"/>
  <c r="C12" i="1"/>
  <c r="C11" i="1"/>
  <c r="C16" i="1" l="1"/>
  <c r="D18" i="1" s="1"/>
  <c r="C15" i="1"/>
  <c r="F18" i="1" s="1"/>
  <c r="O22" i="1"/>
  <c r="O23" i="1"/>
  <c r="O24" i="1"/>
  <c r="O26" i="1"/>
  <c r="O25" i="1"/>
  <c r="O28" i="1"/>
  <c r="O27" i="1"/>
  <c r="O21" i="1"/>
  <c r="C18" i="1" l="1"/>
  <c r="F19" i="1"/>
</calcChain>
</file>

<file path=xl/sharedStrings.xml><?xml version="1.0" encoding="utf-8"?>
<sst xmlns="http://schemas.openxmlformats.org/spreadsheetml/2006/main" count="59" uniqueCount="51">
  <si>
    <t>PE</t>
  </si>
  <si>
    <t>IBVS 6196</t>
  </si>
  <si>
    <t>II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</si>
  <si>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</si>
  <si>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</si>
  <si>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</si>
  <si>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</si>
  <si>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</si>
  <si>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</si>
  <si>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</si>
  <si>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</si>
  <si>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</si>
  <si>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</si>
  <si>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</si>
  <si>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</si>
  <si>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</si>
  <si>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</si>
  <si>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</si>
  <si>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</si>
  <si>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</si>
  <si>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</si>
  <si>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</si>
  <si>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</si>
  <si>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</si>
  <si>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</si>
  <si>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</si>
  <si>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</si>
  <si>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</si>
  <si>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</si>
  <si>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</si>
  <si>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</si>
  <si>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</si>
  <si>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</si>
  <si>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</si>
  <si>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</si>
  <si>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</si>
  <si>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</si>
  <si>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</si>
  <si>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</si>
  <si>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</si>
  <si>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</si>
  <si>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</si>
  <si>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</si>
  <si>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V0547 And / GSC 2816-2019</t>
  </si>
  <si>
    <t>EA/RS</t>
  </si>
  <si>
    <t>GCVS 4</t>
  </si>
  <si>
    <t>IBVS 6118</t>
  </si>
  <si>
    <t>I</t>
  </si>
  <si>
    <t>IBVS 6152</t>
  </si>
  <si>
    <t>vis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</si>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</sst>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5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name val="Arial Unicode MS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5" fillId="0" borderId="0"/>
    <xf numFmtId="0" fontId="15" fillId="0" borderId="0"/>
    <xf numFmtId="0" fontId="15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10" fillId="0" borderId="0" xfId="0" applyFont="1" applyAlignment="1"/>
    <xf numFmtId="0" fontId="15" fillId="0" borderId="5" xfId="0" applyFont="1" applyBorder="1" applyAlignment="1">
      <alignment vertical="center"/>
    </xf>
    <xf numFmtId="0" fontId="16" fillId="0" borderId="0" xfId="0" applyFont="1" applyAlignment="1"/>
    <xf numFmtId="0" fontId="17" fillId="0" borderId="0" xfId="0" applyFont="1" applyAlignment="1">
      <alignment horizontal="left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7" fillId="0" borderId="0" xfId="0" applyFont="1" applyAlignment="1">
      <alignment horizontal="center"/>
    </xf>
    <xf numFmtId="0" fontId="17" fillId="24" borderId="0" xfId="0" applyFont="1" applyFill="1" applyAlignment="1"/>
    <xf numFmtId="0" fontId="33" fillId="0" borderId="0" xfId="41" applyFont="1" applyAlignment="1">
      <alignment wrapText="1"/>
    </xf>
    <xf numFmtId="0" fontId="33" fillId="0" borderId="0" xfId="41" applyFont="1" applyAlignment="1">
      <alignment horizontal="center" wrapText="1"/>
    </xf>
    <xf numFmtId="0" fontId="33" fillId="0" borderId="0" xfId="41" applyFont="1" applyAlignment="1">
      <alignment horizontal="left" wrapText="1"/>
    </xf>
    <xf numFmtId="0" fontId="33" fillId="0" borderId="0" xfId="42" applyFont="1"/>
    <xf numFmtId="0" fontId="33" fillId="0" borderId="0" xfId="42" applyFont="1" applyAlignment="1">
      <alignment horizontal="center"/>
    </xf>
    <xf numFmtId="0" fontId="33" fillId="0" borderId="0" xfId="42" applyFont="1" applyAlignment="1">
      <alignment horizontal="left"/>
    </xf>
    <xf numFmtId="0" fontId="33" fillId="0" borderId="0" xfId="41" applyNumberFormat="1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V0547 And - O-C Diagr.</a:t>
            </a:r>
          </a:p>
        </c:rich>
      </c:tx>
      <c:layout>
        <c:manualLayout>
          <c:xMode val="edge"/>
          <c:yMode val="edge"/>
          <c:x val="0.376044860687678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38448162245496"/>
          <c:y val="0.14035127795846455"/>
          <c:w val="0.8426189574304148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1.2800000000000001E-2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1.2800000000000001E-2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2569</c:v>
                </c:pt>
                <c:pt idx="2">
                  <c:v>2594</c:v>
                </c:pt>
                <c:pt idx="3">
                  <c:v>2743</c:v>
                </c:pt>
                <c:pt idx="4">
                  <c:v>2918</c:v>
                </c:pt>
                <c:pt idx="5">
                  <c:v>2945.5</c:v>
                </c:pt>
                <c:pt idx="6">
                  <c:v>2945.5</c:v>
                </c:pt>
                <c:pt idx="7">
                  <c:v>2945.5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F0-471D-B727-E43BDFF9780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1.2800000000000001E-2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1.2800000000000001E-2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2569</c:v>
                </c:pt>
                <c:pt idx="2">
                  <c:v>2594</c:v>
                </c:pt>
                <c:pt idx="3">
                  <c:v>2743</c:v>
                </c:pt>
                <c:pt idx="4">
                  <c:v>2918</c:v>
                </c:pt>
                <c:pt idx="5">
                  <c:v>2945.5</c:v>
                </c:pt>
                <c:pt idx="6">
                  <c:v>2945.5</c:v>
                </c:pt>
                <c:pt idx="7">
                  <c:v>2945.5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F0-471D-B727-E43BDFF9780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1.2800000000000001E-2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1.2800000000000001E-2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2569</c:v>
                </c:pt>
                <c:pt idx="2">
                  <c:v>2594</c:v>
                </c:pt>
                <c:pt idx="3">
                  <c:v>2743</c:v>
                </c:pt>
                <c:pt idx="4">
                  <c:v>2918</c:v>
                </c:pt>
                <c:pt idx="5">
                  <c:v>2945.5</c:v>
                </c:pt>
                <c:pt idx="6">
                  <c:v>2945.5</c:v>
                </c:pt>
                <c:pt idx="7">
                  <c:v>2945.5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2.6166999999986729</c:v>
                </c:pt>
                <c:pt idx="3">
                  <c:v>2.7793000000019674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F0-471D-B727-E43BDFF9780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1.2800000000000001E-2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1.2800000000000001E-2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2569</c:v>
                </c:pt>
                <c:pt idx="2">
                  <c:v>2594</c:v>
                </c:pt>
                <c:pt idx="3">
                  <c:v>2743</c:v>
                </c:pt>
                <c:pt idx="4">
                  <c:v>2918</c:v>
                </c:pt>
                <c:pt idx="5">
                  <c:v>2945.5</c:v>
                </c:pt>
                <c:pt idx="6">
                  <c:v>2945.5</c:v>
                </c:pt>
                <c:pt idx="7">
                  <c:v>2945.5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2.6187380731498706</c:v>
                </c:pt>
                <c:pt idx="4">
                  <c:v>2.9484000000011292</c:v>
                </c:pt>
                <c:pt idx="5">
                  <c:v>3.1671700000078999</c:v>
                </c:pt>
                <c:pt idx="6">
                  <c:v>3.1671700000078999</c:v>
                </c:pt>
                <c:pt idx="7">
                  <c:v>3.3201500000068336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F0-471D-B727-E43BDFF9780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1.2800000000000001E-2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1.2800000000000001E-2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2569</c:v>
                </c:pt>
                <c:pt idx="2">
                  <c:v>2594</c:v>
                </c:pt>
                <c:pt idx="3">
                  <c:v>2743</c:v>
                </c:pt>
                <c:pt idx="4">
                  <c:v>2918</c:v>
                </c:pt>
                <c:pt idx="5">
                  <c:v>2945.5</c:v>
                </c:pt>
                <c:pt idx="6">
                  <c:v>2945.5</c:v>
                </c:pt>
                <c:pt idx="7">
                  <c:v>2945.5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F0-471D-B727-E43BDFF9780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1.2800000000000001E-2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1.2800000000000001E-2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2569</c:v>
                </c:pt>
                <c:pt idx="2">
                  <c:v>2594</c:v>
                </c:pt>
                <c:pt idx="3">
                  <c:v>2743</c:v>
                </c:pt>
                <c:pt idx="4">
                  <c:v>2918</c:v>
                </c:pt>
                <c:pt idx="5">
                  <c:v>2945.5</c:v>
                </c:pt>
                <c:pt idx="6">
                  <c:v>2945.5</c:v>
                </c:pt>
                <c:pt idx="7">
                  <c:v>2945.5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F0-471D-B727-E43BDFF9780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1.2800000000000001E-2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1.2800000000000001E-2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2569</c:v>
                </c:pt>
                <c:pt idx="2">
                  <c:v>2594</c:v>
                </c:pt>
                <c:pt idx="3">
                  <c:v>2743</c:v>
                </c:pt>
                <c:pt idx="4">
                  <c:v>2918</c:v>
                </c:pt>
                <c:pt idx="5">
                  <c:v>2945.5</c:v>
                </c:pt>
                <c:pt idx="6">
                  <c:v>2945.5</c:v>
                </c:pt>
                <c:pt idx="7">
                  <c:v>2945.5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F0-471D-B727-E43BDFF9780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2569</c:v>
                </c:pt>
                <c:pt idx="2">
                  <c:v>2594</c:v>
                </c:pt>
                <c:pt idx="3">
                  <c:v>2743</c:v>
                </c:pt>
                <c:pt idx="4">
                  <c:v>2918</c:v>
                </c:pt>
                <c:pt idx="5">
                  <c:v>2945.5</c:v>
                </c:pt>
                <c:pt idx="6">
                  <c:v>2945.5</c:v>
                </c:pt>
                <c:pt idx="7">
                  <c:v>2945.5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-3.0390337848112736E-2</c:v>
                </c:pt>
                <c:pt idx="1">
                  <c:v>2.6954441395781545</c:v>
                </c:pt>
                <c:pt idx="2">
                  <c:v>2.7219703606508117</c:v>
                </c:pt>
                <c:pt idx="3">
                  <c:v>2.8800666382438496</c:v>
                </c:pt>
                <c:pt idx="4">
                  <c:v>3.0657501857524507</c:v>
                </c:pt>
                <c:pt idx="5">
                  <c:v>3.0949290289323739</c:v>
                </c:pt>
                <c:pt idx="6">
                  <c:v>3.0949290289323739</c:v>
                </c:pt>
                <c:pt idx="7">
                  <c:v>3.0949290289323739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F0-471D-B727-E43BDFF9780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2569</c:v>
                </c:pt>
                <c:pt idx="2">
                  <c:v>2594</c:v>
                </c:pt>
                <c:pt idx="3">
                  <c:v>2743</c:v>
                </c:pt>
                <c:pt idx="4">
                  <c:v>2918</c:v>
                </c:pt>
                <c:pt idx="5">
                  <c:v>2945.5</c:v>
                </c:pt>
                <c:pt idx="6">
                  <c:v>2945.5</c:v>
                </c:pt>
                <c:pt idx="7">
                  <c:v>2945.5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F0-471D-B727-E43BDFF97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8346032"/>
        <c:axId val="1"/>
      </c:scatterChart>
      <c:valAx>
        <c:axId val="698346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2844150052273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746518105849582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8346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37619078952177"/>
          <c:y val="0.92397937099967764"/>
          <c:w val="0.6615603272432172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18</xdr:col>
      <xdr:colOff>28575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D93503A-DDB0-A5D6-1BD9-36C1B5E358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2851562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43</v>
      </c>
    </row>
    <row r="2" spans="1:6">
      <c r="A2" t="s">
        <v>28</v>
      </c>
      <c r="B2" s="30" t="s">
        <v>44</v>
      </c>
      <c r="D2" s="3"/>
    </row>
    <row r="3" spans="1:6" ht="13.5" thickBot="1"/>
    <row r="4" spans="1:6" ht="14.25" thickTop="1" thickBot="1">
      <c r="A4" s="5" t="s">
        <v>5</v>
      </c>
      <c r="C4" s="8">
        <v>51574.627999999997</v>
      </c>
      <c r="D4" s="9">
        <v>1.9530000000000001</v>
      </c>
    </row>
    <row r="5" spans="1:6" ht="13.5" thickTop="1">
      <c r="A5" s="11" t="s">
        <v>33</v>
      </c>
      <c r="B5" s="12"/>
      <c r="C5" s="13">
        <v>-9.5</v>
      </c>
      <c r="D5" s="12" t="s">
        <v>34</v>
      </c>
      <c r="E5" s="12"/>
    </row>
    <row r="6" spans="1:6">
      <c r="A6" s="5" t="s">
        <v>6</v>
      </c>
    </row>
    <row r="7" spans="1:6">
      <c r="A7" t="s">
        <v>7</v>
      </c>
      <c r="C7" s="31">
        <v>51574.627999999997</v>
      </c>
      <c r="D7" s="29" t="s">
        <v>45</v>
      </c>
    </row>
    <row r="8" spans="1:6">
      <c r="A8" t="s">
        <v>8</v>
      </c>
      <c r="C8" s="31">
        <v>1.9530000000000001</v>
      </c>
      <c r="D8" s="29" t="s">
        <v>45</v>
      </c>
    </row>
    <row r="9" spans="1:6">
      <c r="A9" s="26" t="s">
        <v>37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>
      <c r="A10" s="12"/>
      <c r="B10" s="12"/>
      <c r="C10" s="4" t="s">
        <v>24</v>
      </c>
      <c r="D10" s="4" t="s">
        <v>25</v>
      </c>
      <c r="E10" s="12"/>
    </row>
    <row r="11" spans="1:6">
      <c r="A11" s="12" t="s">
        <v>20</v>
      </c>
      <c r="B11" s="12"/>
      <c r="C11" s="23">
        <f ca="1">INTERCEPT(INDIRECT($D$9):G992,INDIRECT($C$9):F992)</f>
        <v>-3.0390337848112736E-2</v>
      </c>
      <c r="D11" s="3"/>
      <c r="E11" s="12"/>
    </row>
    <row r="12" spans="1:6">
      <c r="A12" s="12" t="s">
        <v>21</v>
      </c>
      <c r="B12" s="12"/>
      <c r="C12" s="23">
        <f ca="1">SLOPE(INDIRECT($D$9):G992,INDIRECT($C$9):F992)</f>
        <v>1.0610488429062931E-3</v>
      </c>
      <c r="D12" s="3"/>
      <c r="E12" s="12"/>
    </row>
    <row r="13" spans="1:6">
      <c r="A13" s="12" t="s">
        <v>23</v>
      </c>
      <c r="B13" s="12"/>
      <c r="C13" s="3" t="s">
        <v>18</v>
      </c>
    </row>
    <row r="14" spans="1:6">
      <c r="A14" s="12"/>
      <c r="B14" s="12"/>
      <c r="C14" s="12"/>
    </row>
    <row r="15" spans="1:6">
      <c r="A15" s="14" t="s">
        <v>22</v>
      </c>
      <c r="B15" s="12"/>
      <c r="C15" s="15">
        <f ca="1">(C7+C11)+(C8+C12)*INT(MAX(F21:F3533))</f>
        <v>57329.307398504505</v>
      </c>
      <c r="E15" s="16" t="s">
        <v>38</v>
      </c>
      <c r="F15" s="13">
        <v>1</v>
      </c>
    </row>
    <row r="16" spans="1:6">
      <c r="A16" s="18" t="s">
        <v>9</v>
      </c>
      <c r="B16" s="12"/>
      <c r="C16" s="19">
        <f ca="1">+C8+C12</f>
        <v>1.9540610488429064</v>
      </c>
      <c r="E16" s="16" t="s">
        <v>35</v>
      </c>
      <c r="F16" s="17">
        <f ca="1">NOW()+15018.5+$C$5/24</f>
        <v>60319.549246180555</v>
      </c>
    </row>
    <row r="17" spans="1:21" ht="13.5" thickBot="1">
      <c r="A17" s="16" t="s">
        <v>32</v>
      </c>
      <c r="B17" s="12"/>
      <c r="C17" s="12">
        <f>COUNT(C21:C2191)</f>
        <v>8</v>
      </c>
      <c r="E17" s="16" t="s">
        <v>39</v>
      </c>
      <c r="F17" s="17">
        <f ca="1">ROUND(2*(F16-$C$7)/$C$8,0)/2+F15</f>
        <v>4478.5</v>
      </c>
    </row>
    <row r="18" spans="1:21" ht="14.25" thickTop="1" thickBot="1">
      <c r="A18" s="18" t="s">
        <v>10</v>
      </c>
      <c r="B18" s="12"/>
      <c r="C18" s="21">
        <f ca="1">+C15</f>
        <v>57329.307398504505</v>
      </c>
      <c r="D18" s="22">
        <f ca="1">+C16</f>
        <v>1.9540610488429064</v>
      </c>
      <c r="E18" s="16" t="s">
        <v>40</v>
      </c>
      <c r="F18" s="25">
        <f ca="1">ROUND(2*(F16-$C$15)/$C$16,0)/2+F15</f>
        <v>1531.5</v>
      </c>
    </row>
    <row r="19" spans="1:21" ht="13.5" thickTop="1">
      <c r="E19" s="16" t="s">
        <v>36</v>
      </c>
      <c r="F19" s="20">
        <f ca="1">+$C$15+$C$16*F18-15018.5-$C$5/24</f>
        <v>45303.847728140754</v>
      </c>
    </row>
    <row r="20" spans="1:21" ht="13.5" thickBot="1">
      <c r="A20" s="4" t="s">
        <v>11</v>
      </c>
      <c r="B20" s="4" t="s">
        <v>12</v>
      </c>
      <c r="C20" s="4" t="s">
        <v>13</v>
      </c>
      <c r="D20" s="4" t="s">
        <v>17</v>
      </c>
      <c r="E20" s="4" t="s">
        <v>14</v>
      </c>
      <c r="F20" s="4" t="s">
        <v>15</v>
      </c>
      <c r="G20" s="4" t="s">
        <v>16</v>
      </c>
      <c r="H20" s="7" t="s">
        <v>4</v>
      </c>
      <c r="I20" s="7" t="s">
        <v>49</v>
      </c>
      <c r="J20" s="7" t="s">
        <v>0</v>
      </c>
      <c r="K20" s="7" t="s">
        <v>3</v>
      </c>
      <c r="L20" s="7" t="s">
        <v>29</v>
      </c>
      <c r="M20" s="7" t="s">
        <v>30</v>
      </c>
      <c r="N20" s="7" t="s">
        <v>31</v>
      </c>
      <c r="O20" s="7" t="s">
        <v>27</v>
      </c>
      <c r="P20" s="6" t="s">
        <v>26</v>
      </c>
      <c r="Q20" s="4" t="s">
        <v>19</v>
      </c>
      <c r="U20" s="28" t="s">
        <v>42</v>
      </c>
    </row>
    <row r="21" spans="1:21">
      <c r="A21" s="29" t="s">
        <v>45</v>
      </c>
      <c r="C21" s="10">
        <f>+C7</f>
        <v>51574.627999999997</v>
      </c>
      <c r="D21" s="10" t="s">
        <v>18</v>
      </c>
      <c r="E21">
        <f t="shared" ref="E21:E28" si="0">+(C21-C$7)/C$8</f>
        <v>0</v>
      </c>
      <c r="F21">
        <f>ROUND(2*E21,0)/2</f>
        <v>0</v>
      </c>
      <c r="G21">
        <f t="shared" ref="G21:G28" si="1">+C21-(C$7+F21*C$8)</f>
        <v>0</v>
      </c>
      <c r="I21">
        <f>+G21</f>
        <v>0</v>
      </c>
      <c r="O21">
        <f t="shared" ref="O21:O28" ca="1" si="2">+C$11+C$12*$F21</f>
        <v>-3.0390337848112736E-2</v>
      </c>
      <c r="Q21" s="2">
        <f t="shared" ref="Q21:Q28" si="3">+C21-15018.5</f>
        <v>36556.127999999997</v>
      </c>
    </row>
    <row r="22" spans="1:21">
      <c r="A22" t="s">
        <v>41</v>
      </c>
      <c r="C22" s="10">
        <v>56594.503738073145</v>
      </c>
      <c r="D22" s="10"/>
      <c r="E22">
        <f t="shared" si="0"/>
        <v>2570.3408797097532</v>
      </c>
      <c r="F22" s="38">
        <f t="shared" ref="F22:F28" si="4">ROUND(2*E22,0)/2-1.5</f>
        <v>2569</v>
      </c>
      <c r="G22">
        <f t="shared" si="1"/>
        <v>2.6187380731498706</v>
      </c>
      <c r="K22">
        <f>+G22</f>
        <v>2.6187380731498706</v>
      </c>
      <c r="O22">
        <f t="shared" ca="1" si="2"/>
        <v>2.6954441395781545</v>
      </c>
      <c r="Q22" s="2">
        <f t="shared" si="3"/>
        <v>41576.003738073145</v>
      </c>
    </row>
    <row r="23" spans="1:21">
      <c r="A23" s="33" t="s">
        <v>46</v>
      </c>
      <c r="B23" s="34" t="s">
        <v>47</v>
      </c>
      <c r="C23" s="35">
        <v>56643.326699999998</v>
      </c>
      <c r="D23" s="36">
        <v>2.9999999999999997E-4</v>
      </c>
      <c r="E23">
        <f t="shared" si="0"/>
        <v>2595.3398361495138</v>
      </c>
      <c r="F23" s="38">
        <f t="shared" si="4"/>
        <v>2594</v>
      </c>
      <c r="G23">
        <f t="shared" si="1"/>
        <v>2.6166999999986729</v>
      </c>
      <c r="J23">
        <f>+G23</f>
        <v>2.6166999999986729</v>
      </c>
      <c r="O23">
        <f t="shared" ca="1" si="2"/>
        <v>2.7219703606508117</v>
      </c>
      <c r="Q23" s="2">
        <f t="shared" si="3"/>
        <v>41624.826699999998</v>
      </c>
    </row>
    <row r="24" spans="1:21">
      <c r="A24" s="32" t="s">
        <v>48</v>
      </c>
      <c r="B24" s="37"/>
      <c r="C24" s="32">
        <v>56934.486299999997</v>
      </c>
      <c r="D24" s="32">
        <v>9.7000000000000003E-3</v>
      </c>
      <c r="E24">
        <f t="shared" si="0"/>
        <v>2744.4230926779314</v>
      </c>
      <c r="F24" s="38">
        <f t="shared" si="4"/>
        <v>2743</v>
      </c>
      <c r="G24">
        <f t="shared" si="1"/>
        <v>2.7793000000019674</v>
      </c>
      <c r="J24">
        <f>+G24</f>
        <v>2.7793000000019674</v>
      </c>
      <c r="O24">
        <f t="shared" ca="1" si="2"/>
        <v>2.8800666382438496</v>
      </c>
      <c r="Q24" s="2">
        <f t="shared" si="3"/>
        <v>41915.986299999997</v>
      </c>
    </row>
    <row r="25" spans="1:21">
      <c r="A25" s="39" t="s">
        <v>1</v>
      </c>
      <c r="B25" s="40" t="s">
        <v>47</v>
      </c>
      <c r="C25" s="41">
        <v>57276.430399999997</v>
      </c>
      <c r="D25" s="45">
        <v>1.2800000000000001E-2</v>
      </c>
      <c r="E25">
        <f t="shared" si="0"/>
        <v>2919.5096774193548</v>
      </c>
      <c r="F25" s="38">
        <f t="shared" si="4"/>
        <v>2918</v>
      </c>
      <c r="G25">
        <f t="shared" si="1"/>
        <v>2.9484000000011292</v>
      </c>
      <c r="K25">
        <f>+G25</f>
        <v>2.9484000000011292</v>
      </c>
      <c r="O25">
        <f t="shared" ca="1" si="2"/>
        <v>3.0657501857524507</v>
      </c>
      <c r="Q25" s="2">
        <f t="shared" si="3"/>
        <v>42257.930399999997</v>
      </c>
    </row>
    <row r="26" spans="1:21">
      <c r="A26" s="42" t="s">
        <v>50</v>
      </c>
      <c r="B26" s="43" t="s">
        <v>47</v>
      </c>
      <c r="C26" s="44">
        <v>57330.356670000001</v>
      </c>
      <c r="D26" s="44">
        <v>2.0000000000000001E-4</v>
      </c>
      <c r="E26">
        <f t="shared" si="0"/>
        <v>2947.1216948284709</v>
      </c>
      <c r="F26" s="38">
        <f t="shared" si="4"/>
        <v>2945.5</v>
      </c>
      <c r="G26">
        <f t="shared" si="1"/>
        <v>3.1671700000078999</v>
      </c>
      <c r="K26">
        <f>+G26</f>
        <v>3.1671700000078999</v>
      </c>
      <c r="O26">
        <f t="shared" ca="1" si="2"/>
        <v>3.0949290289323739</v>
      </c>
      <c r="Q26" s="2">
        <f t="shared" si="3"/>
        <v>42311.856670000001</v>
      </c>
    </row>
    <row r="27" spans="1:21">
      <c r="A27" s="42" t="s">
        <v>50</v>
      </c>
      <c r="B27" s="43" t="s">
        <v>47</v>
      </c>
      <c r="C27" s="44">
        <v>57330.356670000001</v>
      </c>
      <c r="D27" s="44">
        <v>2.0000000000000001E-4</v>
      </c>
      <c r="E27">
        <f t="shared" si="0"/>
        <v>2947.1216948284709</v>
      </c>
      <c r="F27" s="38">
        <f t="shared" si="4"/>
        <v>2945.5</v>
      </c>
      <c r="G27">
        <f t="shared" si="1"/>
        <v>3.1671700000078999</v>
      </c>
      <c r="K27">
        <f>+G27</f>
        <v>3.1671700000078999</v>
      </c>
      <c r="O27">
        <f t="shared" ca="1" si="2"/>
        <v>3.0949290289323739</v>
      </c>
      <c r="Q27" s="2">
        <f t="shared" si="3"/>
        <v>42311.856670000001</v>
      </c>
    </row>
    <row r="28" spans="1:21">
      <c r="A28" s="42" t="s">
        <v>50</v>
      </c>
      <c r="B28" s="43" t="s">
        <v>2</v>
      </c>
      <c r="C28" s="44">
        <v>57330.50965</v>
      </c>
      <c r="D28" s="44">
        <v>2.9999999999999997E-4</v>
      </c>
      <c r="E28">
        <f t="shared" si="0"/>
        <v>2947.2000256016399</v>
      </c>
      <c r="F28" s="38">
        <f t="shared" si="4"/>
        <v>2945.5</v>
      </c>
      <c r="G28">
        <f t="shared" si="1"/>
        <v>3.3201500000068336</v>
      </c>
      <c r="K28">
        <f>+G28</f>
        <v>3.3201500000068336</v>
      </c>
      <c r="O28">
        <f t="shared" ca="1" si="2"/>
        <v>3.0949290289323739</v>
      </c>
      <c r="Q28" s="2">
        <f t="shared" si="3"/>
        <v>42312.00965</v>
      </c>
    </row>
    <row r="29" spans="1:21">
      <c r="C29" s="10"/>
      <c r="D29" s="10"/>
      <c r="Q29" s="2"/>
    </row>
    <row r="30" spans="1:21">
      <c r="C30" s="10"/>
      <c r="D30" s="10"/>
      <c r="Q30" s="2"/>
    </row>
    <row r="31" spans="1:21">
      <c r="C31" s="10"/>
      <c r="D31" s="10"/>
      <c r="Q31" s="2"/>
    </row>
    <row r="32" spans="1:21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7" type="noConversion"/>
  <hyperlinks>
    <hyperlink ref="H3504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2024-01-10T00:10:54Z</dcterms:modified>
</cp:coreProperties>
</file>