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B4AD520A-2D6E-46C8-86CB-F367B3A029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K22" i="1"/>
  <c r="E24" i="1"/>
  <c r="F24" i="1"/>
  <c r="G24" i="1"/>
  <c r="K24" i="1"/>
  <c r="Q22" i="1"/>
  <c r="Q23" i="1"/>
  <c r="Q24" i="1"/>
  <c r="C8" i="1"/>
  <c r="E23" i="1"/>
  <c r="F23" i="1"/>
  <c r="G23" i="1"/>
  <c r="K23" i="1"/>
  <c r="C9" i="1"/>
  <c r="E21" i="1"/>
  <c r="F21" i="1"/>
  <c r="G21" i="1"/>
  <c r="I21" i="1"/>
  <c r="D9" i="1"/>
  <c r="D8" i="1"/>
  <c r="F16" i="1"/>
  <c r="C17" i="1"/>
  <c r="Q21" i="1"/>
  <c r="C12" i="1"/>
  <c r="C11" i="1"/>
  <c r="C16" i="1" l="1"/>
  <c r="D18" i="1" s="1"/>
  <c r="O24" i="1"/>
  <c r="O21" i="1"/>
  <c r="O22" i="1"/>
  <c r="C15" i="1"/>
  <c r="O23" i="1"/>
  <c r="F17" i="1"/>
  <c r="C18" i="1" l="1"/>
  <c r="F18" i="1"/>
  <c r="F19" i="1" s="1"/>
</calcChain>
</file>

<file path=xl/sharedStrings.xml><?xml version="1.0" encoding="utf-8"?>
<sst xmlns="http://schemas.openxmlformats.org/spreadsheetml/2006/main" count="59" uniqueCount="51">
  <si>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</si>
  <si>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</si>
  <si>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</si>
  <si>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</si>
  <si>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</si>
  <si>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</si>
  <si>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</si>
  <si>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</si>
  <si>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</si>
  <si>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</si>
  <si>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</si>
  <si>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</si>
  <si>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</si>
  <si>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</si>
  <si>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</si>
  <si>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</si>
  <si>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</si>
  <si>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</si>
  <si>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</si>
  <si>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</si>
  <si>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</si>
  <si>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</si>
  <si>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</si>
  <si>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</si>
  <si>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</si>
  <si>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</si>
  <si>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</si>
  <si>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</si>
  <si>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</si>
  <si>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</si>
  <si>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</si>
  <si>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</si>
  <si>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</si>
  <si>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</si>
  <si>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</si>
  <si>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</si>
  <si>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</si>
  <si>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</si>
  <si>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</si>
  <si>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</si>
  <si>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</si>
  <si>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V0651 And</t>
  </si>
  <si>
    <t>2017K</t>
  </si>
  <si>
    <t>G3640.00731</t>
  </si>
  <si>
    <t>EA</t>
  </si>
  <si>
    <t>pr_6</t>
  </si>
  <si>
    <t>V0651 And / GSC 640.00731</t>
  </si>
  <si>
    <t>GCVS</t>
  </si>
  <si>
    <t>IBVS 6196</t>
  </si>
  <si>
    <t>I</t>
  </si>
  <si>
    <t>OEJV 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</si>
</sst>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8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8" fillId="0" borderId="0"/>
    <xf numFmtId="0" fontId="17" fillId="0" borderId="0"/>
    <xf numFmtId="0" fontId="18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5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17" fillId="24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3" fillId="0" borderId="0" xfId="0" applyFont="1" applyAlignment="1">
      <alignment horizontal="center"/>
    </xf>
    <xf numFmtId="0" fontId="16" fillId="25" borderId="11" xfId="0" applyFont="1" applyFill="1" applyBorder="1" applyAlignment="1">
      <alignment horizontal="left" vertical="center"/>
    </xf>
    <xf numFmtId="0" fontId="16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17" fillId="24" borderId="5" xfId="0" applyFont="1" applyFill="1" applyBorder="1" applyAlignment="1">
      <alignment vertical="center"/>
    </xf>
    <xf numFmtId="0" fontId="32" fillId="0" borderId="0" xfId="41" applyFont="1" applyAlignment="1">
      <alignment wrapText="1"/>
    </xf>
    <xf numFmtId="0" fontId="32" fillId="0" borderId="0" xfId="41" applyFont="1" applyAlignment="1">
      <alignment horizontal="center" wrapText="1"/>
    </xf>
    <xf numFmtId="0" fontId="32" fillId="0" borderId="0" xfId="41" applyFont="1" applyAlignment="1">
      <alignment horizontal="left" wrapText="1"/>
    </xf>
    <xf numFmtId="0" fontId="32" fillId="0" borderId="0" xfId="42" applyFont="1"/>
    <xf numFmtId="0" fontId="32" fillId="0" borderId="0" xfId="42" applyFont="1" applyAlignment="1">
      <alignment horizontal="center"/>
    </xf>
    <xf numFmtId="0" fontId="32" fillId="0" borderId="0" xfId="42" applyFont="1" applyAlignment="1">
      <alignment horizontal="left"/>
    </xf>
    <xf numFmtId="0" fontId="0" fillId="0" borderId="0" xfId="0" applyAlignment="1">
      <alignment horizontal="right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V0651 And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40601503759398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1.4E-3</c:v>
                  </c:pt>
                  <c:pt idx="3">
                    <c:v>8.0000000000000004E-4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1.4E-3</c:v>
                  </c:pt>
                  <c:pt idx="3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5054</c:v>
                </c:pt>
                <c:pt idx="2">
                  <c:v>4783</c:v>
                </c:pt>
                <c:pt idx="3">
                  <c:v>5068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2EC-4D76-BDD1-3E56A2FB1E5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1.4E-3</c:v>
                  </c:pt>
                  <c:pt idx="3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1.4E-3</c:v>
                  </c:pt>
                  <c:pt idx="3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5054</c:v>
                </c:pt>
                <c:pt idx="2">
                  <c:v>4783</c:v>
                </c:pt>
                <c:pt idx="3">
                  <c:v>5068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2EC-4D76-BDD1-3E56A2FB1E5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1.4E-3</c:v>
                  </c:pt>
                  <c:pt idx="3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1.4E-3</c:v>
                  </c:pt>
                  <c:pt idx="3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5054</c:v>
                </c:pt>
                <c:pt idx="2">
                  <c:v>4783</c:v>
                </c:pt>
                <c:pt idx="3">
                  <c:v>5068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2EC-4D76-BDD1-3E56A2FB1E5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1.4E-3</c:v>
                  </c:pt>
                  <c:pt idx="3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1.4E-3</c:v>
                  </c:pt>
                  <c:pt idx="3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5054</c:v>
                </c:pt>
                <c:pt idx="2">
                  <c:v>4783</c:v>
                </c:pt>
                <c:pt idx="3">
                  <c:v>5068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0.11319999999977881</c:v>
                </c:pt>
                <c:pt idx="2">
                  <c:v>0.10779999999795109</c:v>
                </c:pt>
                <c:pt idx="3">
                  <c:v>0.11705000000074506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2EC-4D76-BDD1-3E56A2FB1E5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1.4E-3</c:v>
                  </c:pt>
                  <c:pt idx="3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1.4E-3</c:v>
                  </c:pt>
                  <c:pt idx="3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5054</c:v>
                </c:pt>
                <c:pt idx="2">
                  <c:v>4783</c:v>
                </c:pt>
                <c:pt idx="3">
                  <c:v>5068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2EC-4D76-BDD1-3E56A2FB1E5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1.4E-3</c:v>
                  </c:pt>
                  <c:pt idx="3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1.4E-3</c:v>
                  </c:pt>
                  <c:pt idx="3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5054</c:v>
                </c:pt>
                <c:pt idx="2">
                  <c:v>4783</c:v>
                </c:pt>
                <c:pt idx="3">
                  <c:v>5068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2EC-4D76-BDD1-3E56A2FB1E5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1.4E-3</c:v>
                  </c:pt>
                  <c:pt idx="3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1.4E-3</c:v>
                  </c:pt>
                  <c:pt idx="3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5054</c:v>
                </c:pt>
                <c:pt idx="2">
                  <c:v>4783</c:v>
                </c:pt>
                <c:pt idx="3">
                  <c:v>5068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2EC-4D76-BDD1-3E56A2FB1E5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5054</c:v>
                </c:pt>
                <c:pt idx="2">
                  <c:v>4783</c:v>
                </c:pt>
                <c:pt idx="3">
                  <c:v>5068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-4.2901648175344698E-5</c:v>
                </c:pt>
                <c:pt idx="1">
                  <c:v>0.11464156663171766</c:v>
                </c:pt>
                <c:pt idx="2">
                  <c:v>0.10849208287551446</c:v>
                </c:pt>
                <c:pt idx="3">
                  <c:v>0.1149592521394182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2EC-4D76-BDD1-3E56A2FB1E5F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5054</c:v>
                </c:pt>
                <c:pt idx="2">
                  <c:v>4783</c:v>
                </c:pt>
                <c:pt idx="3">
                  <c:v>5068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2EC-4D76-BDD1-3E56A2FB1E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4496376"/>
        <c:axId val="1"/>
      </c:scatterChart>
      <c:valAx>
        <c:axId val="6244963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44963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03759398496242"/>
          <c:y val="0.92397937099967764"/>
          <c:w val="0.7142857142857141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EB8A51E-5123-6F96-9EFD-7BE412CCB5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46</v>
      </c>
      <c r="F1" s="37" t="s">
        <v>41</v>
      </c>
      <c r="G1" s="30" t="s">
        <v>42</v>
      </c>
      <c r="H1" s="38"/>
      <c r="I1" s="39" t="s">
        <v>43</v>
      </c>
      <c r="J1" s="37" t="s">
        <v>41</v>
      </c>
      <c r="K1" s="40">
        <v>23.244800000000001</v>
      </c>
      <c r="L1" s="32">
        <v>48.300699999999999</v>
      </c>
      <c r="M1" s="33">
        <v>51455.82</v>
      </c>
      <c r="N1" s="33">
        <v>1.2138</v>
      </c>
      <c r="O1" s="31" t="s">
        <v>44</v>
      </c>
      <c r="P1" s="32">
        <v>12.38</v>
      </c>
      <c r="Q1" s="32">
        <v>12.75</v>
      </c>
      <c r="R1" s="41" t="s">
        <v>45</v>
      </c>
      <c r="S1" s="31" t="s">
        <v>13</v>
      </c>
    </row>
    <row r="2" spans="1:19" x14ac:dyDescent="0.2">
      <c r="A2" t="s">
        <v>23</v>
      </c>
      <c r="B2" t="s">
        <v>44</v>
      </c>
      <c r="C2" s="29"/>
      <c r="D2" s="3"/>
    </row>
    <row r="3" spans="1:19" ht="13.5" thickBot="1" x14ac:dyDescent="0.25"/>
    <row r="4" spans="1:19" ht="14.25" thickTop="1" thickBot="1" x14ac:dyDescent="0.25">
      <c r="A4" s="5" t="s">
        <v>0</v>
      </c>
      <c r="C4" s="26">
        <v>51455.82</v>
      </c>
      <c r="D4" s="27">
        <v>1.2138</v>
      </c>
    </row>
    <row r="5" spans="1:19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x14ac:dyDescent="0.2">
      <c r="A6" s="5" t="s">
        <v>1</v>
      </c>
    </row>
    <row r="7" spans="1:19" x14ac:dyDescent="0.2">
      <c r="A7" t="s">
        <v>2</v>
      </c>
      <c r="C7" s="48">
        <v>51455.82</v>
      </c>
      <c r="D7" s="28" t="s">
        <v>47</v>
      </c>
    </row>
    <row r="8" spans="1:19" x14ac:dyDescent="0.2">
      <c r="A8" t="s">
        <v>3</v>
      </c>
      <c r="C8" s="48">
        <f>N1</f>
        <v>1.2138</v>
      </c>
      <c r="D8" s="28" t="str">
        <f>D7</f>
        <v>GCVS</v>
      </c>
    </row>
    <row r="9" spans="1:19" x14ac:dyDescent="0.2">
      <c r="A9" s="24" t="s">
        <v>32</v>
      </c>
      <c r="B9" s="36">
        <v>21</v>
      </c>
      <c r="C9" s="22" t="str">
        <f>"F"&amp;B9</f>
        <v>F21</v>
      </c>
      <c r="D9" s="23" t="str">
        <f>"G"&amp;B9</f>
        <v>G21</v>
      </c>
    </row>
    <row r="10" spans="1:19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10"/>
      <c r="C11" s="21">
        <f ca="1">INTERCEPT(INDIRECT($D$9):G992,INDIRECT($C$9):F992)</f>
        <v>-4.2901648175344698E-5</v>
      </c>
      <c r="D11" s="3"/>
      <c r="E11" s="10"/>
    </row>
    <row r="12" spans="1:19" x14ac:dyDescent="0.2">
      <c r="A12" s="10" t="s">
        <v>16</v>
      </c>
      <c r="B12" s="10"/>
      <c r="C12" s="21">
        <f ca="1">SLOPE(INDIRECT($D$9):G992,INDIRECT($C$9):F992)</f>
        <v>2.2691821978609618E-5</v>
      </c>
      <c r="D12" s="3"/>
      <c r="E12" s="10"/>
    </row>
    <row r="13" spans="1:19" x14ac:dyDescent="0.2">
      <c r="A13" s="10" t="s">
        <v>18</v>
      </c>
      <c r="B13" s="10"/>
      <c r="C13" s="3" t="s">
        <v>13</v>
      </c>
    </row>
    <row r="14" spans="1:19" x14ac:dyDescent="0.2">
      <c r="A14" s="10"/>
      <c r="B14" s="10"/>
      <c r="C14" s="10"/>
    </row>
    <row r="15" spans="1:19" x14ac:dyDescent="0.2">
      <c r="A15" s="12" t="s">
        <v>17</v>
      </c>
      <c r="B15" s="10"/>
      <c r="C15" s="13">
        <f ca="1">(C7+C11)+(C8+C12)*INT(MAX(F21:F3533))</f>
        <v>57607.473359252137</v>
      </c>
      <c r="E15" s="14" t="s">
        <v>34</v>
      </c>
      <c r="F15" s="34">
        <v>1</v>
      </c>
    </row>
    <row r="16" spans="1:19" x14ac:dyDescent="0.2">
      <c r="A16" s="16" t="s">
        <v>4</v>
      </c>
      <c r="B16" s="10"/>
      <c r="C16" s="17">
        <f ca="1">+C8+C12</f>
        <v>1.2138226918219785</v>
      </c>
      <c r="E16" s="14" t="s">
        <v>30</v>
      </c>
      <c r="F16" s="35">
        <f ca="1">NOW()+15018.5+$C$5/24</f>
        <v>60319.564066087958</v>
      </c>
    </row>
    <row r="17" spans="1:21" ht="13.5" thickBot="1" x14ac:dyDescent="0.25">
      <c r="A17" s="14" t="s">
        <v>27</v>
      </c>
      <c r="B17" s="10"/>
      <c r="C17" s="10">
        <f>COUNT(C21:C2191)</f>
        <v>4</v>
      </c>
      <c r="E17" s="14" t="s">
        <v>35</v>
      </c>
      <c r="F17" s="15">
        <f ca="1">ROUND(2*(F16-$C$7)/$C$8,0)/2+F15</f>
        <v>7303.5</v>
      </c>
    </row>
    <row r="18" spans="1:21" ht="14.25" thickTop="1" thickBot="1" x14ac:dyDescent="0.25">
      <c r="A18" s="16" t="s">
        <v>5</v>
      </c>
      <c r="B18" s="10"/>
      <c r="C18" s="19">
        <f ca="1">+C15</f>
        <v>57607.473359252137</v>
      </c>
      <c r="D18" s="20">
        <f ca="1">+C16</f>
        <v>1.2138226918219785</v>
      </c>
      <c r="E18" s="14" t="s">
        <v>36</v>
      </c>
      <c r="F18" s="23">
        <f ca="1">ROUND(2*(F16-$C$15)/$C$16,0)/2+F15</f>
        <v>2235.5</v>
      </c>
    </row>
    <row r="19" spans="1:21" ht="13.5" thickTop="1" x14ac:dyDescent="0.2">
      <c r="E19" s="14" t="s">
        <v>31</v>
      </c>
      <c r="F19" s="18">
        <f ca="1">+$C$15+$C$16*F18-15018.5-$C$5/24</f>
        <v>45302.869820153508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33</v>
      </c>
    </row>
    <row r="21" spans="1:21" x14ac:dyDescent="0.2">
      <c r="A21" t="s">
        <v>47</v>
      </c>
      <c r="C21" s="8">
        <v>51455.82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-4.2901648175344698E-5</v>
      </c>
      <c r="Q21" s="2">
        <f>+C21-15018.5</f>
        <v>36437.32</v>
      </c>
    </row>
    <row r="22" spans="1:21" x14ac:dyDescent="0.2">
      <c r="A22" s="42" t="s">
        <v>48</v>
      </c>
      <c r="B22" s="43" t="s">
        <v>49</v>
      </c>
      <c r="C22" s="44">
        <v>57590.4784</v>
      </c>
      <c r="D22" s="44">
        <v>2.9999999999999997E-4</v>
      </c>
      <c r="E22">
        <f>+(C22-C$7)/C$8</f>
        <v>5054.0932608337453</v>
      </c>
      <c r="F22">
        <f>ROUND(2*E22,0)/2</f>
        <v>5054</v>
      </c>
      <c r="G22">
        <f>+C22-(C$7+F22*C$8)</f>
        <v>0.11319999999977881</v>
      </c>
      <c r="K22">
        <f>+G22</f>
        <v>0.11319999999977881</v>
      </c>
      <c r="O22">
        <f ca="1">+C$11+C$12*$F22</f>
        <v>0.11464156663171766</v>
      </c>
      <c r="Q22" s="2">
        <f>+C22-15018.5</f>
        <v>42571.9784</v>
      </c>
    </row>
    <row r="23" spans="1:21" x14ac:dyDescent="0.2">
      <c r="A23" s="42" t="s">
        <v>48</v>
      </c>
      <c r="B23" s="43" t="s">
        <v>49</v>
      </c>
      <c r="C23" s="44">
        <v>57261.533199999998</v>
      </c>
      <c r="D23" s="44">
        <v>1.4E-3</v>
      </c>
      <c r="E23">
        <f>+(C23-C$7)/C$8</f>
        <v>4783.0888119953852</v>
      </c>
      <c r="F23">
        <f>ROUND(2*E23,0)/2</f>
        <v>4783</v>
      </c>
      <c r="G23">
        <f>+C23-(C$7+F23*C$8)</f>
        <v>0.10779999999795109</v>
      </c>
      <c r="K23">
        <f>+G23</f>
        <v>0.10779999999795109</v>
      </c>
      <c r="O23">
        <f ca="1">+C$11+C$12*$F23</f>
        <v>0.10849208287551446</v>
      </c>
      <c r="Q23" s="2">
        <f>+C23-15018.5</f>
        <v>42243.033199999998</v>
      </c>
    </row>
    <row r="24" spans="1:21" x14ac:dyDescent="0.2">
      <c r="A24" s="45" t="s">
        <v>50</v>
      </c>
      <c r="B24" s="46" t="s">
        <v>49</v>
      </c>
      <c r="C24" s="47">
        <v>57607.475449999998</v>
      </c>
      <c r="D24" s="47">
        <v>8.0000000000000004E-4</v>
      </c>
      <c r="E24">
        <f>+(C24-C$7)/C$8</f>
        <v>5068.0964326907224</v>
      </c>
      <c r="F24">
        <f>ROUND(2*E24,0)/2</f>
        <v>5068</v>
      </c>
      <c r="G24">
        <f>+C24-(C$7+F24*C$8)</f>
        <v>0.11705000000074506</v>
      </c>
      <c r="K24">
        <f>+G24</f>
        <v>0.11705000000074506</v>
      </c>
      <c r="O24">
        <f ca="1">+C$11+C$12*$F24</f>
        <v>0.1149592521394182</v>
      </c>
      <c r="Q24" s="2">
        <f>+C24-15018.5</f>
        <v>42588.975449999998</v>
      </c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2024-01-10T00:32:15Z</dcterms:modified>
</cp:coreProperties>
</file>