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6EE88B45-CBB0-4B46-B138-36E2132AD7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/>
  <c r="G23" i="1"/>
  <c r="K23" i="1"/>
  <c r="Q23" i="1"/>
  <c r="Q22" i="1"/>
  <c r="C8" i="1"/>
  <c r="E21" i="1"/>
  <c r="F21" i="1"/>
  <c r="G21" i="1"/>
  <c r="I21" i="1"/>
  <c r="C9" i="1"/>
  <c r="D9" i="1"/>
  <c r="D8" i="1"/>
  <c r="F16" i="1"/>
  <c r="C17" i="1"/>
  <c r="Q21" i="1"/>
  <c r="E22" i="1"/>
  <c r="F22" i="1"/>
  <c r="G22" i="1"/>
  <c r="K22" i="1"/>
  <c r="C11" i="1"/>
  <c r="C12" i="1"/>
  <c r="C16" i="1" l="1"/>
  <c r="D18" i="1" s="1"/>
  <c r="C15" i="1"/>
  <c r="O21" i="1"/>
  <c r="O22" i="1"/>
  <c r="O23" i="1"/>
  <c r="F17" i="1"/>
  <c r="C18" i="1" l="1"/>
  <c r="F18" i="1"/>
  <c r="F19" i="1" s="1"/>
</calcChain>
</file>

<file path=xl/sharedStrings.xml><?xml version="1.0" encoding="utf-8"?>
<sst xmlns="http://schemas.openxmlformats.org/spreadsheetml/2006/main" count="57" uniqueCount="52">
  <si>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</si>
  <si>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</si>
  <si>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</si>
  <si>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</si>
  <si>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</si>
  <si>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</si>
  <si>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</si>
  <si>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</si>
  <si>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</si>
  <si>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</si>
  <si>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</si>
  <si>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</si>
  <si>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</si>
  <si>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</si>
  <si>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</si>
  <si>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</si>
  <si>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</si>
  <si>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</si>
  <si>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</si>
  <si>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</si>
  <si>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</si>
  <si>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</si>
  <si>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</si>
  <si>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</si>
  <si>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</si>
  <si>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</si>
  <si>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</si>
  <si>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</si>
  <si>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</si>
  <si>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</si>
  <si>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</si>
  <si>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</si>
  <si>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</si>
  <si>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</si>
  <si>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</si>
  <si>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</si>
  <si>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</si>
  <si>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</si>
  <si>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</si>
  <si>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</si>
  <si>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</si>
  <si>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V0676 And</t>
  </si>
  <si>
    <t>2017K</t>
  </si>
  <si>
    <t>G2778.01851</t>
  </si>
  <si>
    <t>EW</t>
  </si>
  <si>
    <t>pr_6</t>
  </si>
  <si>
    <t>V0676 And / GSC 778.01851</t>
  </si>
  <si>
    <t>GCVS</t>
  </si>
  <si>
    <t>OEJV 0179</t>
  </si>
  <si>
    <t>II</t>
  </si>
  <si>
    <t>JBAV, 60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</si>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</sst>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7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3" fillId="0" borderId="0" xfId="0" applyFont="1" applyAlignment="1">
      <alignment horizontal="center"/>
    </xf>
    <xf numFmtId="0" fontId="16" fillId="25" borderId="11" xfId="0" applyFont="1" applyFill="1" applyBorder="1" applyAlignment="1">
      <alignment horizontal="left" vertical="center"/>
    </xf>
    <xf numFmtId="0" fontId="16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7" fillId="25" borderId="11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32" fillId="0" borderId="0" xfId="41" applyFont="1"/>
    <xf numFmtId="0" fontId="32" fillId="0" borderId="0" xfId="41" applyFont="1" applyAlignment="1">
      <alignment horizontal="center"/>
    </xf>
    <xf numFmtId="0" fontId="32" fillId="0" borderId="0" xfId="41" applyFont="1" applyAlignment="1">
      <alignment horizontal="left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0" fontId="33" fillId="0" borderId="0" xfId="0" applyFont="1" applyAlignment="1">
      <alignment horizontal="left"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V0676 And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1.9E-3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12114.5</c:v>
                </c:pt>
                <c:pt idx="2">
                  <c:v>17025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B17-44C7-8F57-E02BFD81BF8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12114.5</c:v>
                </c:pt>
                <c:pt idx="2">
                  <c:v>17025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B17-44C7-8F57-E02BFD81BF8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12114.5</c:v>
                </c:pt>
                <c:pt idx="2">
                  <c:v>17025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B17-44C7-8F57-E02BFD81BF8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12114.5</c:v>
                </c:pt>
                <c:pt idx="2">
                  <c:v>17025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2.4358499998925254E-2</c:v>
                </c:pt>
                <c:pt idx="2">
                  <c:v>4.9924999999348074E-2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B17-44C7-8F57-E02BFD81BF8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12114.5</c:v>
                </c:pt>
                <c:pt idx="2">
                  <c:v>17025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B17-44C7-8F57-E02BFD81BF8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12114.5</c:v>
                </c:pt>
                <c:pt idx="2">
                  <c:v>17025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B17-44C7-8F57-E02BFD81BF8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12114.5</c:v>
                </c:pt>
                <c:pt idx="2">
                  <c:v>17025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B17-44C7-8F57-E02BFD81BF8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12114.5</c:v>
                </c:pt>
                <c:pt idx="2">
                  <c:v>17025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-2.0262632952630644E-3</c:v>
                </c:pt>
                <c:pt idx="1">
                  <c:v>3.1383677191034763E-2</c:v>
                </c:pt>
                <c:pt idx="2">
                  <c:v>4.4926086102501636E-2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B17-44C7-8F57-E02BFD81BF8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12114.5</c:v>
                </c:pt>
                <c:pt idx="2">
                  <c:v>17025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B17-44C7-8F57-E02BFD81B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6572240"/>
        <c:axId val="1"/>
      </c:scatterChart>
      <c:valAx>
        <c:axId val="6665722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65722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53383458646616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24F31E66-B820-7176-800C-41408F806B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46</v>
      </c>
      <c r="F1" s="37" t="s">
        <v>41</v>
      </c>
      <c r="G1" s="30" t="s">
        <v>42</v>
      </c>
      <c r="H1" s="38"/>
      <c r="I1" s="39" t="s">
        <v>43</v>
      </c>
      <c r="J1" s="40" t="s">
        <v>41</v>
      </c>
      <c r="K1" s="41">
        <v>23.3413</v>
      </c>
      <c r="L1" s="32">
        <v>36.395699999999998</v>
      </c>
      <c r="M1" s="33">
        <v>53255.339699999997</v>
      </c>
      <c r="N1" s="33">
        <v>0.36452699999999999</v>
      </c>
      <c r="O1" s="31" t="s">
        <v>44</v>
      </c>
      <c r="P1" s="32">
        <v>12.86</v>
      </c>
      <c r="Q1" s="32">
        <v>13.26</v>
      </c>
      <c r="R1" s="42" t="s">
        <v>45</v>
      </c>
      <c r="S1" s="31" t="s">
        <v>13</v>
      </c>
    </row>
    <row r="2" spans="1:19" x14ac:dyDescent="0.2">
      <c r="A2" t="s">
        <v>23</v>
      </c>
      <c r="B2" t="s">
        <v>44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0</v>
      </c>
      <c r="C4" s="26">
        <v>53255.339699999997</v>
      </c>
      <c r="D4" s="27">
        <v>0.36452699999999999</v>
      </c>
    </row>
    <row r="5" spans="1:19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9" x14ac:dyDescent="0.2">
      <c r="A6" s="5" t="s">
        <v>1</v>
      </c>
    </row>
    <row r="7" spans="1:19" x14ac:dyDescent="0.2">
      <c r="A7" t="s">
        <v>2</v>
      </c>
      <c r="C7" s="48">
        <v>53255.339699999997</v>
      </c>
      <c r="D7" s="28" t="s">
        <v>47</v>
      </c>
    </row>
    <row r="8" spans="1:19" x14ac:dyDescent="0.2">
      <c r="A8" t="s">
        <v>3</v>
      </c>
      <c r="C8" s="48">
        <f>N1</f>
        <v>0.36452699999999999</v>
      </c>
      <c r="D8" s="28" t="str">
        <f>D7</f>
        <v>GCVS</v>
      </c>
    </row>
    <row r="9" spans="1:19" x14ac:dyDescent="0.2">
      <c r="A9" s="24" t="s">
        <v>32</v>
      </c>
      <c r="B9" s="36">
        <v>21</v>
      </c>
      <c r="C9" s="22" t="str">
        <f>"F"&amp;B9</f>
        <v>F21</v>
      </c>
      <c r="D9" s="23" t="str">
        <f>"G"&amp;B9</f>
        <v>G21</v>
      </c>
    </row>
    <row r="10" spans="1:19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9" x14ac:dyDescent="0.2">
      <c r="A11" s="10" t="s">
        <v>15</v>
      </c>
      <c r="B11" s="10"/>
      <c r="C11" s="21">
        <f ca="1">INTERCEPT(INDIRECT($D$9):G992,INDIRECT($C$9):F992)</f>
        <v>-2.0262632952630644E-3</v>
      </c>
      <c r="D11" s="3"/>
      <c r="E11" s="10"/>
    </row>
    <row r="12" spans="1:19" x14ac:dyDescent="0.2">
      <c r="A12" s="10" t="s">
        <v>16</v>
      </c>
      <c r="B12" s="10"/>
      <c r="C12" s="21">
        <f ca="1">SLOPE(INDIRECT($D$9):G992,INDIRECT($C$9):F992)</f>
        <v>2.7578472480331689E-6</v>
      </c>
      <c r="D12" s="3"/>
      <c r="E12" s="10"/>
    </row>
    <row r="13" spans="1:19" x14ac:dyDescent="0.2">
      <c r="A13" s="10" t="s">
        <v>18</v>
      </c>
      <c r="B13" s="10"/>
      <c r="C13" s="3" t="s">
        <v>13</v>
      </c>
    </row>
    <row r="14" spans="1:19" x14ac:dyDescent="0.2">
      <c r="A14" s="10"/>
      <c r="B14" s="10"/>
      <c r="C14" s="10"/>
    </row>
    <row r="15" spans="1:19" x14ac:dyDescent="0.2">
      <c r="A15" s="12" t="s">
        <v>17</v>
      </c>
      <c r="B15" s="10"/>
      <c r="C15" s="13">
        <f ca="1">(C7+C11)+(C8+C12)*INT(MAX(F21:F3533))</f>
        <v>59461.456801086097</v>
      </c>
      <c r="E15" s="14" t="s">
        <v>34</v>
      </c>
      <c r="F15" s="34">
        <v>1</v>
      </c>
    </row>
    <row r="16" spans="1:19" x14ac:dyDescent="0.2">
      <c r="A16" s="16" t="s">
        <v>4</v>
      </c>
      <c r="B16" s="10"/>
      <c r="C16" s="17">
        <f ca="1">+C8+C12</f>
        <v>0.364529757847248</v>
      </c>
      <c r="E16" s="14" t="s">
        <v>30</v>
      </c>
      <c r="F16" s="35">
        <f ca="1">NOW()+15018.5+$C$5/24</f>
        <v>60319.571484722219</v>
      </c>
    </row>
    <row r="17" spans="1:21" ht="13.5" thickBot="1" x14ac:dyDescent="0.25">
      <c r="A17" s="14" t="s">
        <v>27</v>
      </c>
      <c r="B17" s="10"/>
      <c r="C17" s="10">
        <f>COUNT(C21:C2191)</f>
        <v>3</v>
      </c>
      <c r="E17" s="14" t="s">
        <v>35</v>
      </c>
      <c r="F17" s="15">
        <f ca="1">ROUND(2*(F16-$C$7)/$C$8,0)/2+F15</f>
        <v>19380</v>
      </c>
    </row>
    <row r="18" spans="1:21" ht="14.25" thickTop="1" thickBot="1" x14ac:dyDescent="0.25">
      <c r="A18" s="16" t="s">
        <v>5</v>
      </c>
      <c r="B18" s="10"/>
      <c r="C18" s="19">
        <f ca="1">+C15</f>
        <v>59461.456801086097</v>
      </c>
      <c r="D18" s="20">
        <f ca="1">+C16</f>
        <v>0.364529757847248</v>
      </c>
      <c r="E18" s="14" t="s">
        <v>36</v>
      </c>
      <c r="F18" s="23">
        <f ca="1">ROUND(2*(F16-$C$15)/$C$16,0)/2+F15</f>
        <v>2355</v>
      </c>
    </row>
    <row r="19" spans="1:21" ht="13.5" thickTop="1" x14ac:dyDescent="0.2">
      <c r="E19" s="14" t="s">
        <v>31</v>
      </c>
      <c r="F19" s="18">
        <f ca="1">+$C$15+$C$16*F18-15018.5-$C$5/24</f>
        <v>45301.820214149702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5" t="s">
        <v>33</v>
      </c>
    </row>
    <row r="21" spans="1:21" x14ac:dyDescent="0.2">
      <c r="A21" t="s">
        <v>47</v>
      </c>
      <c r="C21" s="8">
        <v>53255.339699999997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-2.0262632952630644E-3</v>
      </c>
      <c r="Q21" s="2">
        <f>+C21-15018.5</f>
        <v>38236.839699999997</v>
      </c>
    </row>
    <row r="22" spans="1:21" x14ac:dyDescent="0.2">
      <c r="A22" s="43" t="s">
        <v>48</v>
      </c>
      <c r="B22" s="44" t="s">
        <v>49</v>
      </c>
      <c r="C22" s="45">
        <v>57671.426399999997</v>
      </c>
      <c r="D22" s="45">
        <v>6.9999999999999999E-4</v>
      </c>
      <c r="E22">
        <f>+(C22-C$7)/C$8</f>
        <v>12114.5668222107</v>
      </c>
      <c r="F22">
        <f>ROUND(2*E22,0)/2</f>
        <v>12114.5</v>
      </c>
      <c r="G22">
        <f>+C22-(C$7+F22*C$8)</f>
        <v>2.4358499998925254E-2</v>
      </c>
      <c r="K22">
        <f>+G22</f>
        <v>2.4358499998925254E-2</v>
      </c>
      <c r="O22">
        <f ca="1">+C$11+C$12*$F22</f>
        <v>3.1383677191034763E-2</v>
      </c>
      <c r="Q22" s="2">
        <f>+C22-15018.5</f>
        <v>42652.926399999997</v>
      </c>
    </row>
    <row r="23" spans="1:21" x14ac:dyDescent="0.2">
      <c r="A23" s="46" t="s">
        <v>50</v>
      </c>
      <c r="B23" s="47" t="s">
        <v>51</v>
      </c>
      <c r="C23" s="49">
        <v>59461.461799999997</v>
      </c>
      <c r="D23" s="49">
        <v>1.9E-3</v>
      </c>
      <c r="E23">
        <f>+(C23-C$7)/C$8</f>
        <v>17025.136958304873</v>
      </c>
      <c r="F23">
        <f>ROUND(2*E23,0)/2</f>
        <v>17025</v>
      </c>
      <c r="G23">
        <f>+C23-(C$7+F23*C$8)</f>
        <v>4.9924999999348074E-2</v>
      </c>
      <c r="K23">
        <f>+G23</f>
        <v>4.9924999999348074E-2</v>
      </c>
      <c r="O23">
        <f ca="1">+C$11+C$12*$F23</f>
        <v>4.4926086102501636E-2</v>
      </c>
      <c r="Q23" s="2">
        <f>+C23-15018.5</f>
        <v>44442.961799999997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2024-01-10T00:42:56Z</dcterms:modified>
</cp:coreProperties>
</file>