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DDFF129-F2FF-45DD-8380-6A44EF819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C21" i="1"/>
  <c r="E21" i="1"/>
  <c r="F21" i="1"/>
  <c r="E22" i="1"/>
  <c r="F22" i="1"/>
  <c r="G22" i="1"/>
  <c r="K22" i="1"/>
  <c r="Q23" i="1"/>
  <c r="Q22" i="1"/>
  <c r="A21" i="1"/>
  <c r="F16" i="1"/>
  <c r="F17" i="1" s="1"/>
  <c r="Q21" i="1"/>
  <c r="G21" i="1"/>
  <c r="C17" i="1"/>
  <c r="K21" i="1"/>
  <c r="C11" i="1"/>
  <c r="C12" i="1"/>
  <c r="C16" i="1" l="1"/>
  <c r="D18" i="1" s="1"/>
  <c r="C15" i="1"/>
  <c r="F18" i="1" s="1"/>
  <c r="O23" i="1"/>
  <c r="O22" i="1"/>
  <c r="O21" i="1"/>
  <c r="F19" i="1" l="1"/>
  <c r="C18" i="1"/>
</calcChain>
</file>

<file path=xl/sharedStrings.xml><?xml version="1.0" encoding="utf-8"?>
<sst xmlns="http://schemas.openxmlformats.org/spreadsheetml/2006/main" count="56" uniqueCount="52">
  <si>
    <t>PE</t>
  </si>
  <si>
    <t>IBVS 6196</t>
  </si>
  <si>
    <t>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</si>
  <si>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</si>
  <si>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</si>
  <si>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</si>
  <si>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</si>
  <si>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</si>
  <si>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</si>
  <si>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</si>
  <si>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</si>
  <si>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</si>
  <si>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</si>
  <si>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</si>
  <si>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</si>
  <si>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</si>
  <si>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</si>
  <si>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</si>
  <si>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</si>
  <si>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</si>
  <si>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</si>
  <si>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</si>
  <si>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</si>
  <si>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</si>
  <si>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</si>
  <si>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</si>
  <si>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</si>
  <si>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</si>
  <si>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</si>
  <si>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</si>
  <si>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</si>
  <si>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</si>
  <si>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</si>
  <si>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</si>
  <si>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</si>
  <si>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</si>
  <si>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</si>
  <si>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</si>
  <si>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</si>
  <si>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</si>
  <si>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</si>
  <si>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</si>
  <si>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</si>
  <si>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V0678 And</t>
  </si>
  <si>
    <t>V0678 And / GSC 3243-0336</t>
  </si>
  <si>
    <t>EW</t>
  </si>
  <si>
    <t>IBVS 5960</t>
  </si>
  <si>
    <t>IBVS 6011</t>
  </si>
  <si>
    <t>II</t>
  </si>
  <si>
    <t>G3243-0336</t>
  </si>
  <si>
    <t>vis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</si>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</sst>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6" fillId="0" borderId="0" xfId="41" applyFont="1" applyAlignment="1">
      <alignment wrapText="1"/>
    </xf>
    <xf numFmtId="0" fontId="16" fillId="0" borderId="0" xfId="41" applyFont="1" applyAlignment="1">
      <alignment horizontal="center" wrapText="1"/>
    </xf>
    <xf numFmtId="0" fontId="16" fillId="0" borderId="0" xfId="41" applyFont="1" applyAlignment="1">
      <alignment horizontal="left" wrapText="1"/>
    </xf>
    <xf numFmtId="0" fontId="0" fillId="0" borderId="0" xfId="0" applyAlignment="1">
      <alignment horizontal="right"/>
    </xf>
    <xf numFmtId="0" fontId="16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V0678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80-4BF0-BE32-14D891B0BB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80-4BF0-BE32-14D891B0BB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80-4BF0-BE32-14D891B0BB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2.3244999996677507E-2</c:v>
                </c:pt>
                <c:pt idx="2">
                  <c:v>0.10525000000052387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80-4BF0-BE32-14D891B0BB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80-4BF0-BE32-14D891B0BB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80-4BF0-BE32-14D891B0BB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80-4BF0-BE32-14D891B0BB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1.9872203279660133E-3</c:v>
                </c:pt>
                <c:pt idx="1">
                  <c:v>2.0816905582504978E-2</c:v>
                </c:pt>
                <c:pt idx="2">
                  <c:v>0.10569087408673039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80-4BF0-BE32-14D891B0BB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80-4BF0-BE32-14D891B0B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586272"/>
        <c:axId val="1"/>
      </c:scatterChart>
      <c:valAx>
        <c:axId val="618586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586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86CA42-7863-F3B5-1492-0E4D3058F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44</v>
      </c>
    </row>
    <row r="2" spans="1:6" x14ac:dyDescent="0.2">
      <c r="A2" t="s">
        <v>28</v>
      </c>
      <c r="B2" t="s">
        <v>45</v>
      </c>
      <c r="C2" s="3"/>
      <c r="D2" s="3"/>
      <c r="E2" s="30" t="s">
        <v>43</v>
      </c>
      <c r="F2" t="s">
        <v>49</v>
      </c>
    </row>
    <row r="3" spans="1:6" ht="13.5" thickBot="1" x14ac:dyDescent="0.25"/>
    <row r="4" spans="1:6" ht="14.25" thickTop="1" thickBot="1" x14ac:dyDescent="0.25">
      <c r="A4" s="5" t="s">
        <v>5</v>
      </c>
      <c r="C4" s="27" t="s">
        <v>42</v>
      </c>
      <c r="D4" s="28" t="s">
        <v>42</v>
      </c>
    </row>
    <row r="5" spans="1:6" ht="13.5" thickTop="1" x14ac:dyDescent="0.2">
      <c r="A5" s="9" t="s">
        <v>33</v>
      </c>
      <c r="B5" s="10"/>
      <c r="C5" s="11">
        <v>-9.5</v>
      </c>
      <c r="D5" s="10" t="s">
        <v>34</v>
      </c>
    </row>
    <row r="6" spans="1:6" x14ac:dyDescent="0.2">
      <c r="A6" s="5" t="s">
        <v>6</v>
      </c>
    </row>
    <row r="7" spans="1:6" x14ac:dyDescent="0.2">
      <c r="A7" t="s">
        <v>7</v>
      </c>
      <c r="C7" s="38">
        <v>55506.705900000001</v>
      </c>
      <c r="D7" s="29" t="s">
        <v>46</v>
      </c>
    </row>
    <row r="8" spans="1:6" x14ac:dyDescent="0.2">
      <c r="A8" t="s">
        <v>8</v>
      </c>
      <c r="C8" s="38">
        <v>0.36169000000000001</v>
      </c>
      <c r="D8" s="29" t="s">
        <v>46</v>
      </c>
    </row>
    <row r="9" spans="1:6" x14ac:dyDescent="0.2">
      <c r="A9" s="24" t="s">
        <v>37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6" x14ac:dyDescent="0.2">
      <c r="A11" s="10" t="s">
        <v>20</v>
      </c>
      <c r="B11" s="10"/>
      <c r="C11" s="21">
        <f ca="1">INTERCEPT(INDIRECT($D$9):G992,INDIRECT($C$9):F992)</f>
        <v>1.9872203279660133E-3</v>
      </c>
      <c r="D11" s="3"/>
      <c r="E11" s="10"/>
    </row>
    <row r="12" spans="1:6" x14ac:dyDescent="0.2">
      <c r="A12" s="10" t="s">
        <v>21</v>
      </c>
      <c r="B12" s="10"/>
      <c r="C12" s="21">
        <f ca="1">SLOPE(INDIRECT($D$9):G992,INDIRECT($C$9):F992)</f>
        <v>1.8114175329041812E-5</v>
      </c>
      <c r="D12" s="3"/>
      <c r="E12" s="10"/>
    </row>
    <row r="13" spans="1:6" x14ac:dyDescent="0.2">
      <c r="A13" s="10" t="s">
        <v>23</v>
      </c>
      <c r="B13" s="10"/>
      <c r="C13" s="3" t="s">
        <v>18</v>
      </c>
    </row>
    <row r="14" spans="1:6" x14ac:dyDescent="0.2">
      <c r="A14" s="10"/>
      <c r="B14" s="10"/>
      <c r="C14" s="10"/>
    </row>
    <row r="15" spans="1:6" x14ac:dyDescent="0.2">
      <c r="A15" s="12" t="s">
        <v>22</v>
      </c>
      <c r="B15" s="10"/>
      <c r="C15" s="13">
        <f ca="1">(C7+C11)+(C8+C12)*INT(MAX(F21:F3533))</f>
        <v>57577.486840874088</v>
      </c>
      <c r="E15" s="14" t="s">
        <v>39</v>
      </c>
      <c r="F15" s="11">
        <v>1</v>
      </c>
    </row>
    <row r="16" spans="1:6" x14ac:dyDescent="0.2">
      <c r="A16" s="16" t="s">
        <v>9</v>
      </c>
      <c r="B16" s="10"/>
      <c r="C16" s="17">
        <f ca="1">+C8+C12</f>
        <v>0.36170811417532905</v>
      </c>
      <c r="E16" s="14" t="s">
        <v>35</v>
      </c>
      <c r="F16" s="15">
        <f ca="1">NOW()+15018.5+$C$5/24</f>
        <v>60319.571877893519</v>
      </c>
    </row>
    <row r="17" spans="1:21" ht="13.5" thickBot="1" x14ac:dyDescent="0.25">
      <c r="A17" s="14" t="s">
        <v>32</v>
      </c>
      <c r="B17" s="10"/>
      <c r="C17" s="10">
        <f>COUNT(C21:C2191)</f>
        <v>3</v>
      </c>
      <c r="E17" s="14" t="s">
        <v>40</v>
      </c>
      <c r="F17" s="15">
        <f ca="1">ROUND(2*(F16-$C$7)/$C$8,0)/2+F15</f>
        <v>13307.5</v>
      </c>
    </row>
    <row r="18" spans="1:21" ht="14.25" thickTop="1" thickBot="1" x14ac:dyDescent="0.25">
      <c r="A18" s="16" t="s">
        <v>10</v>
      </c>
      <c r="B18" s="10"/>
      <c r="C18" s="19">
        <f ca="1">+C15</f>
        <v>57577.486840874088</v>
      </c>
      <c r="D18" s="20">
        <f ca="1">+C16</f>
        <v>0.36170811417532905</v>
      </c>
      <c r="E18" s="14" t="s">
        <v>41</v>
      </c>
      <c r="F18" s="23">
        <f ca="1">ROUND(2*(F16-$C$15)/$C$16,0)/2+F15</f>
        <v>7582</v>
      </c>
    </row>
    <row r="19" spans="1:21" ht="13.5" thickTop="1" x14ac:dyDescent="0.2">
      <c r="E19" s="14" t="s">
        <v>36</v>
      </c>
      <c r="F19" s="18">
        <f ca="1">+$C$15+$C$16*F18-15018.5-$C$5/24</f>
        <v>45301.853595884771</v>
      </c>
    </row>
    <row r="20" spans="1:21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50</v>
      </c>
      <c r="J20" s="7" t="s">
        <v>0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6" t="s">
        <v>38</v>
      </c>
    </row>
    <row r="21" spans="1:21" x14ac:dyDescent="0.2">
      <c r="A21" s="33" t="str">
        <f>D7</f>
        <v>IBVS 5960</v>
      </c>
      <c r="B21" s="33"/>
      <c r="C21" s="34">
        <f>C$7</f>
        <v>55506.705900000001</v>
      </c>
      <c r="D21" s="31">
        <v>8.9999999999999998E-4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1.9872203279660133E-3</v>
      </c>
      <c r="Q21" s="2">
        <f>+C21-15018.5</f>
        <v>40488.205900000001</v>
      </c>
      <c r="R21" t="s">
        <v>51</v>
      </c>
    </row>
    <row r="22" spans="1:21" x14ac:dyDescent="0.2">
      <c r="A22" s="31" t="s">
        <v>47</v>
      </c>
      <c r="B22" s="32" t="s">
        <v>48</v>
      </c>
      <c r="C22" s="31">
        <v>55882.705900000001</v>
      </c>
      <c r="D22" s="31">
        <v>5.0000000000000001E-4</v>
      </c>
      <c r="E22">
        <f>+(C22-C$7)/C$8</f>
        <v>1039.5642677430949</v>
      </c>
      <c r="F22">
        <f>ROUND(2*E22,0)/2</f>
        <v>1039.5</v>
      </c>
      <c r="G22">
        <f>+C22-(C$7+F22*C$8)</f>
        <v>2.3244999996677507E-2</v>
      </c>
      <c r="K22">
        <f>+G22</f>
        <v>2.3244999996677507E-2</v>
      </c>
      <c r="O22">
        <f ca="1">+C$11+C$12*$F22</f>
        <v>2.0816905582504978E-2</v>
      </c>
      <c r="Q22" s="2">
        <f>+C22-15018.5</f>
        <v>40864.205900000001</v>
      </c>
      <c r="R22" t="s">
        <v>3</v>
      </c>
    </row>
    <row r="23" spans="1:21" x14ac:dyDescent="0.2">
      <c r="A23" s="35" t="s">
        <v>1</v>
      </c>
      <c r="B23" s="36" t="s">
        <v>2</v>
      </c>
      <c r="C23" s="37">
        <v>57577.486400000002</v>
      </c>
      <c r="D23" s="39">
        <v>6.9999999999999999E-4</v>
      </c>
      <c r="E23">
        <f>+(C23-C$7)/C$8</f>
        <v>5725.290995051012</v>
      </c>
      <c r="F23">
        <f>ROUND(2*E23,0)/2-0.5</f>
        <v>5725</v>
      </c>
      <c r="G23">
        <f>+C23-(C$7+F23*C$8)</f>
        <v>0.10525000000052387</v>
      </c>
      <c r="K23">
        <f>+G23</f>
        <v>0.10525000000052387</v>
      </c>
      <c r="O23">
        <f ca="1">+C$11+C$12*$F23</f>
        <v>0.10569087408673039</v>
      </c>
      <c r="Q23" s="2">
        <f>+C23-15018.5</f>
        <v>42558.986400000002</v>
      </c>
      <c r="R23" t="s">
        <v>51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3471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2024-01-10T00:43:30Z</dcterms:modified>
</cp:coreProperties>
</file>