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DFF129-F2FF-45DD-8380-6A44EF819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E22" i="1"/>
  <c r="F22" i="1"/>
  <c r="G22" i="1"/>
  <c r="K22" i="1"/>
  <c r="Q23" i="1"/>
  <c r="Q22" i="1"/>
  <c r="A21" i="1"/>
  <c r="F16" i="1"/>
  <c r="F17" i="1" s="1"/>
  <c r="Q21" i="1"/>
  <c r="G21" i="1"/>
  <c r="C17" i="1"/>
  <c r="K21" i="1"/>
  <c r="C11" i="1"/>
  <c r="C12" i="1"/>
  <c r="C16" i="1" l="1"/>
  <c r="D18" i="1" s="1"/>
  <c r="C15" i="1"/>
  <c r="F18" i="1" s="1"/>
  <c r="O23" i="1"/>
  <c r="O22" i="1"/>
  <c r="O21" i="1"/>
  <c r="F19" i="1" l="1"/>
  <c r="C18" i="1"/>
</calcChain>
</file>

<file path=xl/sharedStrings.xml><?xml version="1.0" encoding="utf-8"?>
<sst xmlns="http://schemas.openxmlformats.org/spreadsheetml/2006/main" count="56" uniqueCount="52">
  <si>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</si>
  <si>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</si>
  <si>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</si>
  <si>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</si>
  <si>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</si>
  <si>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</si>
  <si>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</si>
  <si>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</si>
  <si>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</si>
  <si>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</si>
  <si>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</si>
  <si>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</si>
  <si>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</si>
  <si>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</si>
  <si>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</si>
  <si>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</si>
  <si>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</si>
  <si>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</si>
  <si>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</si>
  <si>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</si>
  <si>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</si>
  <si>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</si>
  <si>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</si>
  <si>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</si>
  <si>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</si>
  <si>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</si>
  <si>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</si>
  <si>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</si>
  <si>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</si>
  <si>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</si>
  <si>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</si>
  <si>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</si>
  <si>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</si>
  <si>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</si>
  <si>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</si>
  <si>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</si>
  <si>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</si>
  <si>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</si>
  <si>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</si>
  <si>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</si>
  <si>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</si>
  <si>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</si>
  <si>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</si>
  <si>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V0678 And</t>
  </si>
  <si>
    <t>V0678 And / GSC 3243-0336</t>
  </si>
  <si>
    <t>EW</t>
  </si>
  <si>
    <t>IBVS 5960</t>
  </si>
  <si>
    <t>IBVS 6011</t>
  </si>
  <si>
    <t>II</t>
  </si>
  <si>
    <t>G3243-0336</t>
  </si>
  <si>
    <t>vis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</si>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</sst>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16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0-4BF0-BE32-14D891B0BB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80-4BF0-BE32-14D891B0BB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80-4BF0-BE32-14D891B0BB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2.3244999996677507E-2</c:v>
                </c:pt>
                <c:pt idx="2">
                  <c:v>0.10525000000052387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80-4BF0-BE32-14D891B0BB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80-4BF0-BE32-14D891B0BB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80-4BF0-BE32-14D891B0BB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5.0000000000000001E-4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80-4BF0-BE32-14D891B0BB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1.9872203279660133E-3</c:v>
                </c:pt>
                <c:pt idx="1">
                  <c:v>2.0816905582504978E-2</c:v>
                </c:pt>
                <c:pt idx="2">
                  <c:v>0.10569087408673039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80-4BF0-BE32-14D891B0BB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1039.5</c:v>
                </c:pt>
                <c:pt idx="2">
                  <c:v>5725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80-4BF0-BE32-14D891B0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86272"/>
        <c:axId val="1"/>
      </c:scatterChart>
      <c:valAx>
        <c:axId val="618586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8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86CA42-7863-F3B5-1492-0E4D3058F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30" t="s">
        <v>43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38">
        <v>55506.705900000001</v>
      </c>
      <c r="D7" s="29" t="s">
        <v>46</v>
      </c>
    </row>
    <row r="8" spans="1:6" x14ac:dyDescent="0.2">
      <c r="A8" t="s">
        <v>8</v>
      </c>
      <c r="C8" s="38">
        <v>0.36169000000000001</v>
      </c>
      <c r="D8" s="29" t="s">
        <v>46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1.9872203279660133E-3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1.8114175329041812E-5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57577.486840874088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0.36170811417532905</v>
      </c>
      <c r="E16" s="14" t="s">
        <v>35</v>
      </c>
      <c r="F16" s="15">
        <f ca="1">NOW()+15018.5+$C$5/24</f>
        <v>60319.571877893519</v>
      </c>
    </row>
    <row r="17" spans="1:21" ht="13.5" thickBot="1" x14ac:dyDescent="0.25">
      <c r="A17" s="14" t="s">
        <v>32</v>
      </c>
      <c r="B17" s="10"/>
      <c r="C17" s="10">
        <f>COUNT(C21:C2191)</f>
        <v>3</v>
      </c>
      <c r="E17" s="14" t="s">
        <v>40</v>
      </c>
      <c r="F17" s="15">
        <f ca="1">ROUND(2*(F16-$C$7)/$C$8,0)/2+F15</f>
        <v>13307.5</v>
      </c>
    </row>
    <row r="18" spans="1:21" ht="14.25" thickTop="1" thickBot="1" x14ac:dyDescent="0.25">
      <c r="A18" s="16" t="s">
        <v>10</v>
      </c>
      <c r="B18" s="10"/>
      <c r="C18" s="19">
        <f ca="1">+C15</f>
        <v>57577.486840874088</v>
      </c>
      <c r="D18" s="20">
        <f ca="1">+C16</f>
        <v>0.36170811417532905</v>
      </c>
      <c r="E18" s="14" t="s">
        <v>41</v>
      </c>
      <c r="F18" s="23">
        <f ca="1">ROUND(2*(F16-$C$15)/$C$16,0)/2+F15</f>
        <v>7582</v>
      </c>
    </row>
    <row r="19" spans="1:21" ht="13.5" thickTop="1" x14ac:dyDescent="0.2">
      <c r="E19" s="14" t="s">
        <v>36</v>
      </c>
      <c r="F19" s="18">
        <f ca="1">+$C$15+$C$16*F18-15018.5-$C$5/24</f>
        <v>45301.853595884771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s="33" t="str">
        <f>D7</f>
        <v>IBVS 5960</v>
      </c>
      <c r="B21" s="33"/>
      <c r="C21" s="34">
        <f>C$7</f>
        <v>55506.705900000001</v>
      </c>
      <c r="D21" s="31">
        <v>8.9999999999999998E-4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1.9872203279660133E-3</v>
      </c>
      <c r="Q21" s="2">
        <f>+C21-15018.5</f>
        <v>40488.205900000001</v>
      </c>
      <c r="R21" t="s">
        <v>51</v>
      </c>
    </row>
    <row r="22" spans="1:21" x14ac:dyDescent="0.2">
      <c r="A22" s="31" t="s">
        <v>47</v>
      </c>
      <c r="B22" s="32" t="s">
        <v>48</v>
      </c>
      <c r="C22" s="31">
        <v>55882.705900000001</v>
      </c>
      <c r="D22" s="31">
        <v>5.0000000000000001E-4</v>
      </c>
      <c r="E22">
        <f>+(C22-C$7)/C$8</f>
        <v>1039.5642677430949</v>
      </c>
      <c r="F22">
        <f>ROUND(2*E22,0)/2</f>
        <v>1039.5</v>
      </c>
      <c r="G22">
        <f>+C22-(C$7+F22*C$8)</f>
        <v>2.3244999996677507E-2</v>
      </c>
      <c r="K22">
        <f>+G22</f>
        <v>2.3244999996677507E-2</v>
      </c>
      <c r="O22">
        <f ca="1">+C$11+C$12*$F22</f>
        <v>2.0816905582504978E-2</v>
      </c>
      <c r="Q22" s="2">
        <f>+C22-15018.5</f>
        <v>40864.205900000001</v>
      </c>
      <c r="R22" t="s">
        <v>3</v>
      </c>
    </row>
    <row r="23" spans="1:21" x14ac:dyDescent="0.2">
      <c r="A23" s="35" t="s">
        <v>1</v>
      </c>
      <c r="B23" s="36" t="s">
        <v>2</v>
      </c>
      <c r="C23" s="37">
        <v>57577.486400000002</v>
      </c>
      <c r="D23" s="39">
        <v>6.9999999999999999E-4</v>
      </c>
      <c r="E23">
        <f>+(C23-C$7)/C$8</f>
        <v>5725.290995051012</v>
      </c>
      <c r="F23">
        <f>ROUND(2*E23,0)/2-0.5</f>
        <v>5725</v>
      </c>
      <c r="G23">
        <f>+C23-(C$7+F23*C$8)</f>
        <v>0.10525000000052387</v>
      </c>
      <c r="K23">
        <f>+G23</f>
        <v>0.10525000000052387</v>
      </c>
      <c r="O23">
        <f ca="1">+C$11+C$12*$F23</f>
        <v>0.10569087408673039</v>
      </c>
      <c r="Q23" s="2">
        <f>+C23-15018.5</f>
        <v>42558.986400000002</v>
      </c>
      <c r="R23" t="s">
        <v>51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2024-01-10T00:43:30Z</dcterms:modified>
</cp:coreProperties>
</file>