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F14DF1-0DAD-4250-98E9-46338B57E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/>
  <c r="K33" i="1"/>
  <c r="Q33" i="1"/>
  <c r="E34" i="1"/>
  <c r="F34" i="1"/>
  <c r="G34" i="1"/>
  <c r="K34" i="1"/>
  <c r="Q34" i="1"/>
  <c r="E31" i="1"/>
  <c r="F31" i="1"/>
  <c r="G31" i="1"/>
  <c r="K31" i="1"/>
  <c r="F22" i="1"/>
  <c r="G22" i="1"/>
  <c r="F23" i="1"/>
  <c r="G23" i="1"/>
  <c r="K23" i="1"/>
  <c r="E25" i="1"/>
  <c r="F25" i="1"/>
  <c r="G25" i="1"/>
  <c r="K25" i="1"/>
  <c r="E26" i="1"/>
  <c r="F26" i="1"/>
  <c r="G26" i="1"/>
  <c r="K26" i="1"/>
  <c r="E27" i="1"/>
  <c r="F27" i="1"/>
  <c r="G27" i="1"/>
  <c r="J27" i="1"/>
  <c r="E29" i="1"/>
  <c r="F29" i="1"/>
  <c r="G29" i="1"/>
  <c r="K29" i="1"/>
  <c r="E30" i="1"/>
  <c r="F30" i="1"/>
  <c r="G30" i="1"/>
  <c r="K30" i="1"/>
  <c r="E32" i="1"/>
  <c r="F32" i="1"/>
  <c r="G32" i="1"/>
  <c r="K32" i="1"/>
  <c r="F24" i="1"/>
  <c r="E28" i="1"/>
  <c r="F28" i="1"/>
  <c r="U28" i="1"/>
  <c r="K28" i="1"/>
  <c r="Q31" i="1"/>
  <c r="Q32" i="1"/>
  <c r="Q30" i="1"/>
  <c r="D9" i="1"/>
  <c r="C9" i="1"/>
  <c r="E22" i="1"/>
  <c r="E23" i="1"/>
  <c r="E24" i="1"/>
  <c r="Q29" i="1"/>
  <c r="Q25" i="1"/>
  <c r="Q26" i="1"/>
  <c r="E21" i="1"/>
  <c r="F21" i="1"/>
  <c r="G21" i="1"/>
  <c r="K21" i="1"/>
  <c r="U24" i="1"/>
  <c r="Q21" i="1"/>
  <c r="K22" i="1"/>
  <c r="Q27" i="1"/>
  <c r="Q24" i="1"/>
  <c r="Q22" i="1"/>
  <c r="Q23" i="1"/>
  <c r="D8" i="1"/>
  <c r="F16" i="1"/>
  <c r="F17" i="1" s="1"/>
  <c r="C17" i="1"/>
  <c r="Q28" i="1"/>
  <c r="C12" i="1"/>
  <c r="C11" i="1"/>
  <c r="O28" i="1" l="1"/>
  <c r="O31" i="1"/>
  <c r="O22" i="1"/>
  <c r="O24" i="1"/>
  <c r="O32" i="1"/>
  <c r="O33" i="1"/>
  <c r="O27" i="1"/>
  <c r="O21" i="1"/>
  <c r="O30" i="1"/>
  <c r="O29" i="1"/>
  <c r="O25" i="1"/>
  <c r="O26" i="1"/>
  <c r="C15" i="1"/>
  <c r="O34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<sst xmlns="http://schemas.openxmlformats.org/spreadsheetml/2006/main" count="70" uniqueCount="59">
  <si>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</si>
  <si>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</si>
  <si>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</si>
  <si>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</si>
  <si>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</si>
  <si>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</si>
  <si>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</si>
  <si>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</si>
  <si>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</si>
  <si>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</si>
  <si>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</si>
  <si>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</si>
  <si>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</si>
  <si>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</si>
  <si>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</si>
  <si>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</si>
  <si>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</si>
  <si>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</si>
  <si>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</si>
  <si>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</si>
  <si>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</si>
  <si>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</si>
  <si>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</si>
  <si>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</si>
  <si>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</si>
  <si>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</si>
  <si>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</si>
  <si>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</si>
  <si>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</si>
  <si>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</si>
  <si>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</si>
  <si>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</si>
  <si>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</si>
  <si>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</si>
  <si>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</si>
  <si>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</si>
  <si>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</si>
  <si>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</si>
  <si>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</si>
  <si>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V0683 And</t>
  </si>
  <si>
    <t>V0683 And / GSC 3243-0962</t>
  </si>
  <si>
    <t>EA</t>
  </si>
  <si>
    <t>IBVS 6011</t>
  </si>
  <si>
    <t>I</t>
  </si>
  <si>
    <t>IBVS 6042</t>
  </si>
  <si>
    <t>II</t>
  </si>
  <si>
    <t>IBVS 6152</t>
  </si>
  <si>
    <t>IBVS 6157</t>
  </si>
  <si>
    <t>G3243-0962</t>
  </si>
  <si>
    <t>VSX</t>
  </si>
  <si>
    <t>pg</t>
  </si>
  <si>
    <t>vis</t>
  </si>
  <si>
    <t>PE</t>
  </si>
  <si>
    <t>CCD</t>
  </si>
  <si>
    <t>GCVS</t>
  </si>
  <si>
    <t>OEJV 0179</t>
  </si>
  <si>
    <t>2020JAVSO..48….1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</si>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</sst>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F-4A4C-82D4-74D02A397D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F-4A4C-82D4-74D02A397D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-9.3894795572850853E-3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3F-4A4C-82D4-74D02A397D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-4.55342647182988E-3</c:v>
                </c:pt>
                <c:pt idx="2">
                  <c:v>-6.3809666826273315E-3</c:v>
                </c:pt>
                <c:pt idx="4">
                  <c:v>-1.0924828697170597E-2</c:v>
                </c:pt>
                <c:pt idx="5">
                  <c:v>-1.0489712309208699E-2</c:v>
                </c:pt>
                <c:pt idx="7">
                  <c:v>-4.3366853933548555E-3</c:v>
                </c:pt>
                <c:pt idx="8">
                  <c:v>-1.5450301376404241E-2</c:v>
                </c:pt>
                <c:pt idx="9">
                  <c:v>-1.2027143304294441E-2</c:v>
                </c:pt>
                <c:pt idx="10">
                  <c:v>-1.5070425070007332E-2</c:v>
                </c:pt>
                <c:pt idx="11">
                  <c:v>-1.1279740960162599E-2</c:v>
                </c:pt>
                <c:pt idx="12">
                  <c:v>-9.5082122134044766E-3</c:v>
                </c:pt>
                <c:pt idx="13">
                  <c:v>-8.2439176476327702E-3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3F-4A4C-82D4-74D02A397D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3F-4A4C-82D4-74D02A397D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3F-4A4C-82D4-74D02A397D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3F-4A4C-82D4-74D02A397D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-3.6877582983060658E-3</c:v>
                </c:pt>
                <c:pt idx="1">
                  <c:v>-8.3432048982614079E-3</c:v>
                </c:pt>
                <c:pt idx="2">
                  <c:v>-8.7200143068937464E-3</c:v>
                </c:pt>
                <c:pt idx="3">
                  <c:v>-9.4500825361189013E-3</c:v>
                </c:pt>
                <c:pt idx="4">
                  <c:v>-9.7696976595124038E-3</c:v>
                </c:pt>
                <c:pt idx="5">
                  <c:v>-9.7772674913822501E-3</c:v>
                </c:pt>
                <c:pt idx="6">
                  <c:v>-9.7924071551219426E-3</c:v>
                </c:pt>
                <c:pt idx="7">
                  <c:v>-9.7924071551219426E-3</c:v>
                </c:pt>
                <c:pt idx="8">
                  <c:v>-1.0172580933474212E-2</c:v>
                </c:pt>
                <c:pt idx="9">
                  <c:v>-1.0594809333325628E-2</c:v>
                </c:pt>
                <c:pt idx="10">
                  <c:v>-1.0598173703045558E-2</c:v>
                </c:pt>
                <c:pt idx="11">
                  <c:v>-1.1509917897147021E-2</c:v>
                </c:pt>
                <c:pt idx="12">
                  <c:v>-1.182616865082059E-2</c:v>
                </c:pt>
                <c:pt idx="13">
                  <c:v>-1.2213912261042705E-2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3F-4A4C-82D4-74D02A397DC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-2.0307584054535255E-4</c:v>
                </c:pt>
                <c:pt idx="7">
                  <c:v>-4.3366853933548555E-3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3F-4A4C-82D4-74D02A397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252440"/>
        <c:axId val="1"/>
      </c:scatterChart>
      <c:valAx>
        <c:axId val="66725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25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AC70D0-A9FA-E14C-B628-A266E1EAF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t="s">
        <v>41</v>
      </c>
      <c r="C2" s="3"/>
      <c r="D2" s="3"/>
      <c r="E2" s="30" t="s">
        <v>39</v>
      </c>
      <c r="F2" t="s">
        <v>48</v>
      </c>
    </row>
    <row r="3" spans="1:6" ht="13.5" thickBot="1" x14ac:dyDescent="0.25"/>
    <row r="4" spans="1:6" ht="14.25" thickTop="1" thickBot="1" x14ac:dyDescent="0.25">
      <c r="A4" s="5" t="s">
        <v>2</v>
      </c>
      <c r="C4" s="27">
        <v>51573.63</v>
      </c>
      <c r="D4" s="28">
        <v>1.5580000000000001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52">
        <v>51573.63</v>
      </c>
      <c r="D7" s="29" t="s">
        <v>54</v>
      </c>
    </row>
    <row r="8" spans="1:6" x14ac:dyDescent="0.2">
      <c r="A8" t="s">
        <v>5</v>
      </c>
      <c r="C8" s="52">
        <v>1.5574166408045078</v>
      </c>
      <c r="D8" s="29" t="str">
        <f>D7</f>
        <v>GCVS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-3.6877582983060658E-3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-1.6821848599657967E-6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59466.605322526077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1.5574149586196477</v>
      </c>
      <c r="E16" s="14" t="s">
        <v>32</v>
      </c>
      <c r="F16" s="15">
        <f ca="1">NOW()+15018.5+$C$5/24</f>
        <v>60319.57265613426</v>
      </c>
    </row>
    <row r="17" spans="1:21" ht="13.5" thickBot="1" x14ac:dyDescent="0.25">
      <c r="A17" s="14" t="s">
        <v>29</v>
      </c>
      <c r="B17" s="10"/>
      <c r="C17" s="10">
        <f>COUNT(C21:C2191)</f>
        <v>14</v>
      </c>
      <c r="E17" s="14" t="s">
        <v>37</v>
      </c>
      <c r="F17" s="15">
        <f ca="1">ROUND(2*(F16-$C$7)/$C$8,0)/2+F15</f>
        <v>5616.5</v>
      </c>
    </row>
    <row r="18" spans="1:21" ht="14.25" thickTop="1" thickBot="1" x14ac:dyDescent="0.25">
      <c r="A18" s="16" t="s">
        <v>7</v>
      </c>
      <c r="B18" s="10"/>
      <c r="C18" s="19">
        <f ca="1">+C15</f>
        <v>59466.605322526077</v>
      </c>
      <c r="D18" s="20">
        <f ca="1">+C16</f>
        <v>1.5574149586196477</v>
      </c>
      <c r="E18" s="14" t="s">
        <v>38</v>
      </c>
      <c r="F18" s="23">
        <f ca="1">ROUND(2*(F16-$C$15)/$C$16,0)/2+F15</f>
        <v>548.5</v>
      </c>
    </row>
    <row r="19" spans="1:21" ht="13.5" thickTop="1" x14ac:dyDescent="0.2">
      <c r="E19" s="14" t="s">
        <v>33</v>
      </c>
      <c r="F19" s="18">
        <f ca="1">+$C$15+$C$16*F18-15018.5-$C$5/24</f>
        <v>45302.74326066229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54</v>
      </c>
      <c r="C21" s="8">
        <v>51573.63</v>
      </c>
      <c r="D21" s="8"/>
      <c r="E21">
        <f>+(C21-C$7)/C$8</f>
        <v>0</v>
      </c>
      <c r="F21">
        <f t="shared" ref="F21:F32" si="0">ROUND(2*E21,0)/2</f>
        <v>0</v>
      </c>
      <c r="G21">
        <f>+C21-(C$7+F21*C$8)</f>
        <v>0</v>
      </c>
      <c r="K21">
        <f>+G21</f>
        <v>0</v>
      </c>
      <c r="O21">
        <f ca="1">+C$11+C$12*$F21</f>
        <v>-3.6877582983060658E-3</v>
      </c>
      <c r="Q21" s="2">
        <f>+C21-15018.5</f>
        <v>36555.129999999997</v>
      </c>
    </row>
    <row r="22" spans="1:21" x14ac:dyDescent="0.2">
      <c r="A22" s="31" t="s">
        <v>42</v>
      </c>
      <c r="B22" s="32" t="s">
        <v>43</v>
      </c>
      <c r="C22" s="31">
        <v>55883.775999999998</v>
      </c>
      <c r="D22" s="31">
        <v>4.0000000000000001E-3</v>
      </c>
      <c r="E22">
        <f>+(C22-C$7)/C$8</f>
        <v>2767.4970762952216</v>
      </c>
      <c r="F22">
        <f t="shared" si="0"/>
        <v>2767.5</v>
      </c>
      <c r="G22">
        <f>+C22-(C$7+F22*C$8)</f>
        <v>-4.55342647182988E-3</v>
      </c>
      <c r="K22">
        <f>+G22</f>
        <v>-4.55342647182988E-3</v>
      </c>
      <c r="O22">
        <f ca="1">+C$11+C$12*$F22</f>
        <v>-8.3432048982614079E-3</v>
      </c>
      <c r="Q22" s="2">
        <f>+C22-15018.5</f>
        <v>40865.275999999998</v>
      </c>
    </row>
    <row r="23" spans="1:21" x14ac:dyDescent="0.2">
      <c r="A23" s="33" t="s">
        <v>44</v>
      </c>
      <c r="B23" s="34" t="s">
        <v>45</v>
      </c>
      <c r="C23" s="35">
        <v>56232.635499999997</v>
      </c>
      <c r="D23" s="35">
        <v>4.0000000000000002E-4</v>
      </c>
      <c r="E23">
        <f>+(C23-C$7)/C$8</f>
        <v>2991.4959028518647</v>
      </c>
      <c r="F23">
        <f t="shared" si="0"/>
        <v>2991.5</v>
      </c>
      <c r="G23">
        <f>+C23-(C$7+F23*C$8)</f>
        <v>-6.3809666826273315E-3</v>
      </c>
      <c r="K23">
        <f>+G23</f>
        <v>-6.3809666826273315E-3</v>
      </c>
      <c r="O23">
        <f ca="1">+C$11+C$12*$F23</f>
        <v>-8.7200143068937464E-3</v>
      </c>
      <c r="Q23" s="2">
        <f>+C23-15018.5</f>
        <v>41214.135499999997</v>
      </c>
    </row>
    <row r="24" spans="1:21" x14ac:dyDescent="0.2">
      <c r="A24" s="36" t="s">
        <v>46</v>
      </c>
      <c r="B24" s="34"/>
      <c r="C24" s="36">
        <v>56908.5605</v>
      </c>
      <c r="D24" s="36">
        <v>5.5999999999999999E-3</v>
      </c>
      <c r="E24">
        <f>+(C24-C$7)/C$8</f>
        <v>3425.4998696072498</v>
      </c>
      <c r="F24">
        <f t="shared" si="0"/>
        <v>3425.5</v>
      </c>
      <c r="O24">
        <f ca="1">+C$11+C$12*$F24</f>
        <v>-9.4500825361189013E-3</v>
      </c>
      <c r="Q24" s="2">
        <f>+C24-15018.5</f>
        <v>41890.0605</v>
      </c>
      <c r="U24">
        <f>+C24-(C$7+F24*C$8)</f>
        <v>-2.0307584054535255E-4</v>
      </c>
    </row>
    <row r="25" spans="1:21" x14ac:dyDescent="0.2">
      <c r="A25" s="41" t="s">
        <v>55</v>
      </c>
      <c r="B25" s="42" t="s">
        <v>45</v>
      </c>
      <c r="C25" s="43">
        <v>57204.458939999997</v>
      </c>
      <c r="D25" s="43">
        <v>8.0000000000000004E-4</v>
      </c>
      <c r="E25" s="37">
        <f t="shared" ref="E25:E32" si="1">+(C25-C$7)/C$8</f>
        <v>3615.4929852883215</v>
      </c>
      <c r="F25" s="37">
        <f t="shared" si="0"/>
        <v>3615.5</v>
      </c>
      <c r="G25">
        <f>+C25-(C$7+F25*C$8)</f>
        <v>-1.0924828697170597E-2</v>
      </c>
      <c r="K25">
        <f>+G25</f>
        <v>-1.0924828697170597E-2</v>
      </c>
      <c r="O25">
        <f t="shared" ref="O25:O32" ca="1" si="2">+C$11+C$12*$F25</f>
        <v>-9.7696976595124038E-3</v>
      </c>
      <c r="Q25" s="2">
        <f t="shared" ref="Q25:Q32" si="3">+C25-15018.5</f>
        <v>42185.958939999997</v>
      </c>
    </row>
    <row r="26" spans="1:21" x14ac:dyDescent="0.2">
      <c r="A26" s="41" t="s">
        <v>55</v>
      </c>
      <c r="B26" s="42" t="s">
        <v>43</v>
      </c>
      <c r="C26" s="43">
        <v>57211.467750000003</v>
      </c>
      <c r="D26" s="43">
        <v>2.0000000000000001E-4</v>
      </c>
      <c r="E26" s="37">
        <f t="shared" si="1"/>
        <v>3619.9932646717407</v>
      </c>
      <c r="F26" s="37">
        <f t="shared" si="0"/>
        <v>3620</v>
      </c>
      <c r="G26">
        <f>+C26-(C$7+F26*C$8)</f>
        <v>-1.0489712309208699E-2</v>
      </c>
      <c r="K26">
        <f>+G26</f>
        <v>-1.0489712309208699E-2</v>
      </c>
      <c r="O26">
        <f t="shared" ca="1" si="2"/>
        <v>-9.7772674913822501E-3</v>
      </c>
      <c r="Q26" s="2">
        <f t="shared" si="3"/>
        <v>42192.967750000003</v>
      </c>
    </row>
    <row r="27" spans="1:21" x14ac:dyDescent="0.2">
      <c r="A27" s="35" t="s">
        <v>47</v>
      </c>
      <c r="B27" s="34"/>
      <c r="C27" s="35">
        <v>57225.4856</v>
      </c>
      <c r="D27" s="35">
        <v>1.8E-3</v>
      </c>
      <c r="E27">
        <f t="shared" si="1"/>
        <v>3628.993971119025</v>
      </c>
      <c r="F27">
        <f t="shared" si="0"/>
        <v>3629</v>
      </c>
      <c r="G27">
        <f>+C27-(C$7+F27*C$8)</f>
        <v>-9.3894795572850853E-3</v>
      </c>
      <c r="J27">
        <f>+G27</f>
        <v>-9.3894795572850853E-3</v>
      </c>
      <c r="O27">
        <f t="shared" ca="1" si="2"/>
        <v>-9.7924071551219426E-3</v>
      </c>
      <c r="Q27" s="2">
        <f t="shared" si="3"/>
        <v>42206.9856</v>
      </c>
    </row>
    <row r="28" spans="1:21" x14ac:dyDescent="0.2">
      <c r="A28" s="37" t="s">
        <v>49</v>
      </c>
      <c r="B28" s="37"/>
      <c r="C28" s="35">
        <v>57225.490652794164</v>
      </c>
      <c r="D28" s="35" t="s">
        <v>15</v>
      </c>
      <c r="E28">
        <f t="shared" si="1"/>
        <v>3628.9972154622733</v>
      </c>
      <c r="F28">
        <f t="shared" si="0"/>
        <v>3629</v>
      </c>
      <c r="K28">
        <f>+U28</f>
        <v>-4.3366853933548555E-3</v>
      </c>
      <c r="O28">
        <f t="shared" ca="1" si="2"/>
        <v>-9.7924071551219426E-3</v>
      </c>
      <c r="Q28" s="2">
        <f t="shared" si="3"/>
        <v>42206.990652794164</v>
      </c>
      <c r="U28">
        <f>+C28-(C$7+F28*C$8)</f>
        <v>-4.3366853933548555E-3</v>
      </c>
    </row>
    <row r="29" spans="1:21" x14ac:dyDescent="0.2">
      <c r="A29" s="38" t="s">
        <v>1</v>
      </c>
      <c r="B29" s="39" t="s">
        <v>43</v>
      </c>
      <c r="C29" s="40">
        <v>57577.455699999999</v>
      </c>
      <c r="D29" s="40">
        <v>1.6999999999999999E-3</v>
      </c>
      <c r="E29" s="37">
        <f t="shared" si="1"/>
        <v>3854.990079532367</v>
      </c>
      <c r="F29" s="37">
        <f t="shared" si="0"/>
        <v>3855</v>
      </c>
      <c r="G29">
        <f t="shared" ref="G29:G34" si="4">+C29-(C$7+F29*C$8)</f>
        <v>-1.5450301376404241E-2</v>
      </c>
      <c r="K29">
        <f t="shared" ref="K29:K34" si="5">+G29</f>
        <v>-1.5450301376404241E-2</v>
      </c>
      <c r="O29">
        <f t="shared" ca="1" si="2"/>
        <v>-1.0172580933474212E-2</v>
      </c>
      <c r="Q29" s="2">
        <f t="shared" si="3"/>
        <v>42558.955699999999</v>
      </c>
    </row>
    <row r="30" spans="1:21" x14ac:dyDescent="0.2">
      <c r="A30" s="41" t="s">
        <v>0</v>
      </c>
      <c r="B30" s="44" t="s">
        <v>43</v>
      </c>
      <c r="C30" s="45">
        <v>57968.370699999999</v>
      </c>
      <c r="D30" s="45">
        <v>4.0000000000000002E-4</v>
      </c>
      <c r="E30" s="37">
        <f t="shared" si="1"/>
        <v>4105.9922775043033</v>
      </c>
      <c r="F30" s="37">
        <f t="shared" si="0"/>
        <v>4106</v>
      </c>
      <c r="G30">
        <f t="shared" si="4"/>
        <v>-1.2027143304294441E-2</v>
      </c>
      <c r="K30">
        <f t="shared" si="5"/>
        <v>-1.2027143304294441E-2</v>
      </c>
      <c r="O30">
        <f t="shared" ca="1" si="2"/>
        <v>-1.0594809333325628E-2</v>
      </c>
      <c r="Q30" s="2">
        <f t="shared" si="3"/>
        <v>42949.870699999999</v>
      </c>
    </row>
    <row r="31" spans="1:21" x14ac:dyDescent="0.2">
      <c r="A31" s="46" t="s">
        <v>57</v>
      </c>
      <c r="B31" s="47" t="s">
        <v>43</v>
      </c>
      <c r="C31" s="48">
        <v>57971.482489999849</v>
      </c>
      <c r="D31" s="48">
        <v>1E-4</v>
      </c>
      <c r="E31" s="37">
        <f t="shared" si="1"/>
        <v>4107.9903234467447</v>
      </c>
      <c r="F31" s="37">
        <f t="shared" si="0"/>
        <v>4108</v>
      </c>
      <c r="G31">
        <f t="shared" si="4"/>
        <v>-1.5070425070007332E-2</v>
      </c>
      <c r="K31">
        <f t="shared" si="5"/>
        <v>-1.5070425070007332E-2</v>
      </c>
      <c r="O31">
        <f t="shared" ca="1" si="2"/>
        <v>-1.0598173703045558E-2</v>
      </c>
      <c r="Q31" s="2">
        <f t="shared" si="3"/>
        <v>42952.982489999849</v>
      </c>
    </row>
    <row r="32" spans="1:21" x14ac:dyDescent="0.2">
      <c r="A32" s="16" t="s">
        <v>56</v>
      </c>
      <c r="B32" s="37"/>
      <c r="C32" s="35">
        <v>58815.606099999997</v>
      </c>
      <c r="D32" s="35">
        <v>2.9999999999999997E-4</v>
      </c>
      <c r="E32" s="37">
        <f t="shared" si="1"/>
        <v>4649.9927574030826</v>
      </c>
      <c r="F32" s="37">
        <f t="shared" si="0"/>
        <v>4650</v>
      </c>
      <c r="G32">
        <f t="shared" si="4"/>
        <v>-1.1279740960162599E-2</v>
      </c>
      <c r="K32">
        <f t="shared" si="5"/>
        <v>-1.1279740960162599E-2</v>
      </c>
      <c r="O32">
        <f t="shared" ca="1" si="2"/>
        <v>-1.1509917897147021E-2</v>
      </c>
      <c r="Q32" s="2">
        <f t="shared" si="3"/>
        <v>43797.106099999997</v>
      </c>
    </row>
    <row r="33" spans="1:17" x14ac:dyDescent="0.2">
      <c r="A33" s="49" t="s">
        <v>58</v>
      </c>
      <c r="B33" s="50" t="s">
        <v>43</v>
      </c>
      <c r="C33" s="51">
        <v>59108.402199999997</v>
      </c>
      <c r="D33" s="51">
        <v>5.9999999999999995E-4</v>
      </c>
      <c r="E33" s="37">
        <f>+(C33-C$7)/C$8</f>
        <v>4837.9938948821018</v>
      </c>
      <c r="F33" s="37">
        <f>ROUND(2*E33,0)/2</f>
        <v>4838</v>
      </c>
      <c r="G33">
        <f t="shared" si="4"/>
        <v>-9.5082122134044766E-3</v>
      </c>
      <c r="K33">
        <f t="shared" si="5"/>
        <v>-9.5082122134044766E-3</v>
      </c>
      <c r="O33">
        <f ca="1">+C$11+C$12*$F33</f>
        <v>-1.182616865082059E-2</v>
      </c>
      <c r="Q33" s="2">
        <f>+C33-15018.5</f>
        <v>44089.902199999997</v>
      </c>
    </row>
    <row r="34" spans="1:17" x14ac:dyDescent="0.2">
      <c r="A34" s="49" t="s">
        <v>58</v>
      </c>
      <c r="B34" s="50" t="s">
        <v>43</v>
      </c>
      <c r="C34" s="51">
        <v>59467.387999999999</v>
      </c>
      <c r="D34" s="51">
        <v>3.0000000000000001E-3</v>
      </c>
      <c r="E34" s="37">
        <f>+(C34-C$7)/C$8</f>
        <v>5068.4947066716577</v>
      </c>
      <c r="F34" s="37">
        <f>ROUND(2*E34,0)/2</f>
        <v>5068.5</v>
      </c>
      <c r="G34">
        <f t="shared" si="4"/>
        <v>-8.2439176476327702E-3</v>
      </c>
      <c r="K34">
        <f t="shared" si="5"/>
        <v>-8.2439176476327702E-3</v>
      </c>
      <c r="O34">
        <f ca="1">+C$11+C$12*$F34</f>
        <v>-1.2213912261042705E-2</v>
      </c>
      <c r="Q34" s="2">
        <f>+C34-15018.5</f>
        <v>44448.887999999999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2:D32" name="Range1"/>
  </protectedRanges>
  <phoneticPr fontId="8" type="noConversion"/>
  <hyperlinks>
    <hyperlink ref="H3474" r:id="rId1" display="http://vsolj.cetus-net.org/bulletin.html" xr:uid="{00000000-0004-0000-0000-000000000000}"/>
    <hyperlink ref="H64857" r:id="rId2" display="http://vsolj.cetus-net.org/bulletin.html" xr:uid="{00000000-0004-0000-0000-000001000000}"/>
    <hyperlink ref="H64850" r:id="rId3" display="https://www.aavso.org/ejaavso" xr:uid="{00000000-0004-0000-0000-000002000000}"/>
    <hyperlink ref="AP1708" r:id="rId4" display="http://cdsbib.u-strasbg.fr/cgi-bin/cdsbib?1990RMxAA..21..381G" xr:uid="{00000000-0004-0000-0000-000003000000}"/>
    <hyperlink ref="AP1705" r:id="rId5" display="http://cdsbib.u-strasbg.fr/cgi-bin/cdsbib?1990RMxAA..21..381G" xr:uid="{00000000-0004-0000-0000-000004000000}"/>
    <hyperlink ref="AP1707" r:id="rId6" display="http://cdsbib.u-strasbg.fr/cgi-bin/cdsbib?1990RMxAA..21..381G" xr:uid="{00000000-0004-0000-0000-000005000000}"/>
    <hyperlink ref="AP1683" r:id="rId7" display="http://cdsbib.u-strasbg.fr/cgi-bin/cdsbib?1990RMxAA..21..381G" xr:uid="{00000000-0004-0000-0000-000006000000}"/>
    <hyperlink ref="I64857" r:id="rId8" display="http://vsolj.cetus-net.org/bulletin.html" xr:uid="{00000000-0004-0000-0000-000007000000}"/>
    <hyperlink ref="AQ1844" r:id="rId9" display="http://cdsbib.u-strasbg.fr/cgi-bin/cdsbib?1990RMxAA..21..381G" xr:uid="{00000000-0004-0000-0000-000008000000}"/>
    <hyperlink ref="AQ3488" r:id="rId10" display="http://cdsbib.u-strasbg.fr/cgi-bin/cdsbib?1990RMxAA..21..381G" xr:uid="{00000000-0004-0000-0000-000009000000}"/>
    <hyperlink ref="AQ1845" r:id="rId11" display="http://cdsbib.u-strasbg.fr/cgi-bin/cdsbib?1990RMxAA..21..381G" xr:uid="{00000000-0004-0000-0000-00000A000000}"/>
    <hyperlink ref="H64854" r:id="rId12" display="https://www.aavso.org/ejaavso" xr:uid="{00000000-0004-0000-0000-00000B000000}"/>
    <hyperlink ref="H2695" r:id="rId13" display="http://vsolj.cetus-net.org/bulletin.html" xr:uid="{00000000-0004-0000-0000-00000C000000}"/>
    <hyperlink ref="AP5933" r:id="rId14" display="http://cdsbib.u-strasbg.fr/cgi-bin/cdsbib?1990RMxAA..21..381G" xr:uid="{00000000-0004-0000-0000-00000D000000}"/>
    <hyperlink ref="AP5936" r:id="rId15" display="http://cdsbib.u-strasbg.fr/cgi-bin/cdsbib?1990RMxAA..21..381G" xr:uid="{00000000-0004-0000-0000-00000E000000}"/>
    <hyperlink ref="AP5934" r:id="rId16" display="http://cdsbib.u-strasbg.fr/cgi-bin/cdsbib?1990RMxAA..21..381G" xr:uid="{00000000-0004-0000-0000-00000F000000}"/>
    <hyperlink ref="AP5912" r:id="rId17" display="http://cdsbib.u-strasbg.fr/cgi-bin/cdsbib?1990RMxAA..21..381G" xr:uid="{00000000-0004-0000-0000-000010000000}"/>
    <hyperlink ref="I2695" r:id="rId18" display="http://vsolj.cetus-net.org/bulletin.html" xr:uid="{00000000-0004-0000-0000-000011000000}"/>
    <hyperlink ref="AQ6046" r:id="rId19" display="http://cdsbib.u-strasbg.fr/cgi-bin/cdsbib?1990RMxAA..21..381G" xr:uid="{00000000-0004-0000-0000-000012000000}"/>
    <hyperlink ref="AQ598" r:id="rId20" display="http://cdsbib.u-strasbg.fr/cgi-bin/cdsbib?1990RMxAA..21..381G" xr:uid="{00000000-0004-0000-0000-000013000000}"/>
    <hyperlink ref="AQ604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2024-01-10T00:44:37Z</dcterms:modified>
</cp:coreProperties>
</file>