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98FFC98F-F7F8-4714-833F-7088B24967F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Q22" i="1"/>
  <c r="Q23" i="1"/>
  <c r="F11" i="1"/>
  <c r="C21" i="1"/>
  <c r="E21" i="1"/>
  <c r="F21" i="1"/>
  <c r="G21" i="1"/>
  <c r="H21" i="1"/>
  <c r="A21" i="1"/>
  <c r="H20" i="1"/>
  <c r="G11" i="1"/>
  <c r="E14" i="1"/>
  <c r="E15" i="1" s="1"/>
  <c r="C17" i="1"/>
  <c r="Q21" i="1"/>
  <c r="C11" i="1"/>
  <c r="C12" i="1"/>
  <c r="C16" i="1" l="1"/>
  <c r="D18" i="1" s="1"/>
  <c r="O22" i="1"/>
  <c r="S22" i="1" s="1"/>
  <c r="O21" i="1"/>
  <c r="S21" i="1" s="1"/>
  <c r="O23" i="1"/>
  <c r="S23" i="1" s="1"/>
  <c r="C15" i="1"/>
  <c r="S19" i="1" l="1"/>
  <c r="C18" i="1"/>
  <c r="E16" i="1"/>
  <c r="E17" i="1" s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<sst xmlns="http://schemas.openxmlformats.org/spreadsheetml/2006/main" count="56" uniqueCount="52">
  <si>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</si>
  <si>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</si>
  <si>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</si>
  <si>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</si>
  <si>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</si>
  <si>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</si>
  <si>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</si>
  <si>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</si>
  <si>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</si>
  <si>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</si>
  <si>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</si>
  <si>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</si>
  <si>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</si>
  <si>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</si>
  <si>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</si>
  <si>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</si>
  <si>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</si>
  <si>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</si>
  <si>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</si>
  <si>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</si>
  <si>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</si>
  <si>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</si>
  <si>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</si>
  <si>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</si>
  <si>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</si>
  <si>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</si>
  <si>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</si>
  <si>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</si>
  <si>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</si>
  <si>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</si>
  <si>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</si>
  <si>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</si>
  <si>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</si>
  <si>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</si>
  <si>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</si>
  <si>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</si>
  <si>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</si>
  <si>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</si>
  <si>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</si>
  <si>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</si>
  <si>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</si>
  <si>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</si>
  <si>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</si>
  <si>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G1734-0408</t>
  </si>
  <si>
    <t>G1734-0408_And.xls</t>
  </si>
  <si>
    <t>ECDSCT</t>
  </si>
  <si>
    <t>And</t>
  </si>
  <si>
    <t>VSX</t>
  </si>
  <si>
    <t>IBVS 5960</t>
  </si>
  <si>
    <t>II</t>
  </si>
  <si>
    <t>IBVS 6042</t>
  </si>
  <si>
    <t>V0724 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</si>
</sst>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V0724 And - O-C Diagr.</a:t>
            </a:r>
          </a:p>
        </c:rich>
      </c:tx>
      <c:layout>
        <c:manualLayout>
          <c:xMode val="edge"/>
          <c:yMode val="edge"/>
          <c:x val="0.34135341207349079"/>
          <c:y val="3.51906608688839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060150375939849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3.0000000000000003E-4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4113.5</c:v>
                </c:pt>
                <c:pt idx="2">
                  <c:v>6891.5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BA-4EE9-8223-D42638A9BA0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4113.5</c:v>
                </c:pt>
                <c:pt idx="2">
                  <c:v>6891.5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5.104998272145167E-4</c:v>
                </c:pt>
                <c:pt idx="2">
                  <c:v>-9.9550017330329865E-4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FBA-4EE9-8223-D42638A9BA0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4113.5</c:v>
                </c:pt>
                <c:pt idx="2">
                  <c:v>6891.5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FBA-4EE9-8223-D42638A9BA0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4113.5</c:v>
                </c:pt>
                <c:pt idx="2">
                  <c:v>6891.5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FBA-4EE9-8223-D42638A9BA0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4113.5</c:v>
                </c:pt>
                <c:pt idx="2">
                  <c:v>6891.5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FBA-4EE9-8223-D42638A9BA0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4113.5</c:v>
                </c:pt>
                <c:pt idx="2">
                  <c:v>6891.5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FBA-4EE9-8223-D42638A9BA0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4113.5</c:v>
                </c:pt>
                <c:pt idx="2">
                  <c:v>6891.5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FBA-4EE9-8223-D42638A9BA0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4113.5</c:v>
                </c:pt>
                <c:pt idx="2">
                  <c:v>6891.5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2.9320553582541555E-4</c:v>
                </c:pt>
                <c:pt idx="1">
                  <c:v>-2.1686732546397514E-4</c:v>
                </c:pt>
                <c:pt idx="2">
                  <c:v>-5.6133855645022215E-4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FBA-4EE9-8223-D42638A9BA0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4113.5</c:v>
                </c:pt>
                <c:pt idx="2">
                  <c:v>6891.5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FBA-4EE9-8223-D42638A9B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4292480"/>
        <c:axId val="1"/>
      </c:scatterChart>
      <c:valAx>
        <c:axId val="664292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33832020997374"/>
              <c:y val="0.84457492067222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15748031498E-2"/>
              <c:y val="0.375366631409879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42924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5249343831"/>
          <c:y val="0.92375351588514132"/>
          <c:w val="0.73383464566929135"/>
          <c:h val="5.86509969835860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0</xdr:row>
      <xdr:rowOff>0</xdr:rowOff>
    </xdr:from>
    <xdr:to>
      <xdr:col>18</xdr:col>
      <xdr:colOff>657225</xdr:colOff>
      <xdr:row>18</xdr:row>
      <xdr:rowOff>114300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9C7A5A00-E9BF-489B-BA4A-B1BC7ADA65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F29" sqref="F2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51</v>
      </c>
      <c r="E1" t="s">
        <v>44</v>
      </c>
    </row>
    <row r="2" spans="1:7" x14ac:dyDescent="0.2">
      <c r="A2" t="s">
        <v>24</v>
      </c>
      <c r="B2" t="s">
        <v>45</v>
      </c>
      <c r="C2" s="31" t="s">
        <v>42</v>
      </c>
      <c r="D2" s="3" t="s">
        <v>46</v>
      </c>
      <c r="E2" s="32" t="s">
        <v>43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38">
        <v>54408.538000000175</v>
      </c>
      <c r="D7" s="30" t="s">
        <v>47</v>
      </c>
    </row>
    <row r="8" spans="1:7" x14ac:dyDescent="0.2">
      <c r="A8" t="s">
        <v>3</v>
      </c>
      <c r="C8" s="38">
        <v>0.268177</v>
      </c>
      <c r="D8" s="30" t="s">
        <v>47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2.9320553582541555E-4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-1.2399972317719477E-7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60319.578324074071</v>
      </c>
    </row>
    <row r="15" spans="1:7" x14ac:dyDescent="0.2">
      <c r="A15" s="12" t="s">
        <v>17</v>
      </c>
      <c r="B15" s="10"/>
      <c r="C15" s="13">
        <f ca="1">(C7+C11)+(C8+C12)*INT(MAX(F21:F3533))</f>
        <v>56256.545145723619</v>
      </c>
      <c r="D15" s="14" t="s">
        <v>39</v>
      </c>
      <c r="E15" s="15">
        <f ca="1">ROUND(2*(E14-$C$7)/$C$8,0)/2+E13</f>
        <v>22042.5</v>
      </c>
    </row>
    <row r="16" spans="1:7" x14ac:dyDescent="0.2">
      <c r="A16" s="16" t="s">
        <v>4</v>
      </c>
      <c r="B16" s="10"/>
      <c r="C16" s="17">
        <f ca="1">+C8+C12</f>
        <v>0.26817687600027684</v>
      </c>
      <c r="D16" s="14" t="s">
        <v>40</v>
      </c>
      <c r="E16" s="24">
        <f ca="1">ROUND(2*(E14-$C$15)/$C$16,0)/2+E13</f>
        <v>15151.5</v>
      </c>
    </row>
    <row r="17" spans="1:19" ht="13.5" thickBot="1" x14ac:dyDescent="0.25">
      <c r="A17" s="14" t="s">
        <v>30</v>
      </c>
      <c r="B17" s="10"/>
      <c r="C17" s="10">
        <f>COUNT(C21:C2191)</f>
        <v>3</v>
      </c>
      <c r="D17" s="14" t="s">
        <v>34</v>
      </c>
      <c r="E17" s="18">
        <f ca="1">+$C$15+$C$16*E16-15018.5-$C$9/24</f>
        <v>45301.72291577515</v>
      </c>
    </row>
    <row r="18" spans="1:19" ht="14.25" thickTop="1" thickBot="1" x14ac:dyDescent="0.25">
      <c r="A18" s="16" t="s">
        <v>5</v>
      </c>
      <c r="B18" s="10"/>
      <c r="C18" s="19">
        <f ca="1">+C15</f>
        <v>56256.545145723619</v>
      </c>
      <c r="D18" s="20">
        <f ca="1">+C16</f>
        <v>0.26817687600027684</v>
      </c>
      <c r="E18" s="21" t="s">
        <v>35</v>
      </c>
    </row>
    <row r="19" spans="1:19" ht="13.5" thickTop="1" x14ac:dyDescent="0.2">
      <c r="A19" s="25" t="s">
        <v>36</v>
      </c>
      <c r="E19" s="26">
        <v>21</v>
      </c>
      <c r="S19">
        <f ca="1">SQRT(SUM(S21:S50)/(COUNT(S21:S50)-1))</f>
        <v>6.3384886628547468E-4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x14ac:dyDescent="0.2">
      <c r="A21" t="str">
        <f>D7</f>
        <v>VSX</v>
      </c>
      <c r="C21" s="8">
        <f>C$7</f>
        <v>54408.538000000175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2.9320553582541555E-4</v>
      </c>
      <c r="Q21" s="2">
        <f>+C21-15018.5</f>
        <v>39390.038000000175</v>
      </c>
      <c r="S21">
        <f ca="1">+(O21-G21)^2</f>
        <v>8.5969486238669039E-8</v>
      </c>
    </row>
    <row r="22" spans="1:19" x14ac:dyDescent="0.2">
      <c r="A22" s="33" t="s">
        <v>48</v>
      </c>
      <c r="B22" s="34" t="s">
        <v>49</v>
      </c>
      <c r="C22" s="33">
        <v>55511.684600000001</v>
      </c>
      <c r="D22" s="33">
        <v>2.9999999999999997E-4</v>
      </c>
      <c r="E22">
        <f>+(C22-C$7)/C$8</f>
        <v>4113.5019035928708</v>
      </c>
      <c r="F22">
        <f>ROUND(2*E22,0)/2</f>
        <v>4113.5</v>
      </c>
      <c r="G22">
        <f>+C22-(C$7+F22*C$8)</f>
        <v>5.104998272145167E-4</v>
      </c>
      <c r="I22">
        <f>+G22</f>
        <v>5.104998272145167E-4</v>
      </c>
      <c r="O22">
        <f ca="1">+C$11+C$12*$F22</f>
        <v>-2.1686732546397514E-4</v>
      </c>
      <c r="Q22" s="2">
        <f>+C22-15018.5</f>
        <v>40493.184600000001</v>
      </c>
      <c r="S22">
        <f ca="1">+(O22-G22)^2</f>
        <v>5.2906297479561645E-7</v>
      </c>
    </row>
    <row r="23" spans="1:19" x14ac:dyDescent="0.2">
      <c r="A23" s="35" t="s">
        <v>50</v>
      </c>
      <c r="B23" s="36" t="s">
        <v>49</v>
      </c>
      <c r="C23" s="37">
        <v>56256.678800000002</v>
      </c>
      <c r="D23" s="37">
        <v>3.0000000000000003E-4</v>
      </c>
      <c r="E23">
        <f>+(C23-C$7)/C$8</f>
        <v>6891.4962878987626</v>
      </c>
      <c r="F23">
        <f>ROUND(2*E23,0)/2</f>
        <v>6891.5</v>
      </c>
      <c r="G23">
        <f>+C23-(C$7+F23*C$8)</f>
        <v>-9.9550017330329865E-4</v>
      </c>
      <c r="I23">
        <f>+G23</f>
        <v>-9.9550017330329865E-4</v>
      </c>
      <c r="O23">
        <f ca="1">+C$11+C$12*$F23</f>
        <v>-5.6133855645022215E-4</v>
      </c>
      <c r="Q23" s="2">
        <f>+C23-15018.5</f>
        <v>41238.178800000002</v>
      </c>
      <c r="S23">
        <f ca="1">+(O23-G23)^2</f>
        <v>1.8849630954847761E-7</v>
      </c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2024-01-10T00:52:47Z</dcterms:modified>
</cp:coreProperties>
</file>