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58E62A5-CE1F-4FEA-8904-D3206550ABB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H22" i="1"/>
  <c r="F11" i="1"/>
  <c r="Q22" i="1"/>
  <c r="G11" i="1"/>
  <c r="E21" i="1"/>
  <c r="F21" i="1"/>
  <c r="G21" i="1"/>
  <c r="H21" i="1"/>
  <c r="E14" i="1"/>
  <c r="E15" i="1" s="1"/>
  <c r="C17" i="1"/>
  <c r="Q21" i="1"/>
  <c r="C12" i="1"/>
  <c r="C16" i="1" l="1"/>
  <c r="D18" i="1" s="1"/>
  <c r="C11" i="1"/>
  <c r="O22" i="1" l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<sst xmlns="http://schemas.openxmlformats.org/spreadsheetml/2006/main" count="53" uniqueCount="49">
  <si>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</si>
  <si>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</si>
  <si>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</si>
  <si>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</si>
  <si>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</si>
  <si>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</si>
  <si>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</si>
  <si>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</si>
  <si>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</si>
  <si>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</si>
  <si>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</si>
  <si>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</si>
  <si>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</si>
  <si>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</si>
  <si>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</si>
  <si>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</si>
  <si>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</si>
  <si>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</si>
  <si>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</si>
  <si>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</si>
  <si>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</si>
  <si>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</si>
  <si>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</si>
  <si>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</si>
  <si>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</si>
  <si>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</si>
  <si>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</si>
  <si>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</si>
  <si>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</si>
  <si>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</si>
  <si>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</si>
  <si>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</si>
  <si>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</si>
  <si>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</si>
  <si>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</si>
  <si>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</si>
  <si>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</si>
  <si>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</si>
  <si>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</si>
  <si>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</si>
  <si>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</si>
  <si>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EW</t>
  </si>
  <si>
    <t>OEJV 0104</t>
  </si>
  <si>
    <t>not avail.</t>
  </si>
  <si>
    <t>I</t>
  </si>
  <si>
    <t>IBVS 6011</t>
  </si>
  <si>
    <t>OEJV</t>
  </si>
  <si>
    <t>And</t>
  </si>
  <si>
    <t>V0741 And / GSC 2825-0603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</si>
</sst>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15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V0741 And - O-C Diagr.</a:t>
            </a:r>
          </a:p>
        </c:rich>
      </c:tx>
      <c:layout>
        <c:manualLayout>
          <c:xMode val="edge"/>
          <c:yMode val="edge"/>
          <c:x val="0.34335839598997492"/>
          <c:y val="4.30107526881720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3543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1.0199000003922265E-2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26-4249-950F-FA0D622A066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3543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26-4249-950F-FA0D622A066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3543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826-4249-950F-FA0D622A066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3543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826-4249-950F-FA0D622A066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3543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826-4249-950F-FA0D622A066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3543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826-4249-950F-FA0D622A066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3543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826-4249-950F-FA0D622A066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3543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1.0199000003922265E-2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826-4249-950F-FA0D622A066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3543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826-4249-950F-FA0D622A0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171152"/>
        <c:axId val="1"/>
      </c:scatterChart>
      <c:valAx>
        <c:axId val="648171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81711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75366568914952"/>
          <c:w val="0.7413533834586467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0</xdr:row>
      <xdr:rowOff>0</xdr:rowOff>
    </xdr:from>
    <xdr:to>
      <xdr:col>16</xdr:col>
      <xdr:colOff>409575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054E41F-5CF8-4E64-F80F-CB3020C9C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5: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48</v>
      </c>
    </row>
    <row r="2" spans="1:7" x14ac:dyDescent="0.2">
      <c r="A2" t="s">
        <v>24</v>
      </c>
      <c r="B2" s="28" t="s">
        <v>41</v>
      </c>
      <c r="C2" s="3"/>
      <c r="D2" s="3" t="s">
        <v>47</v>
      </c>
    </row>
    <row r="3" spans="1:7" ht="13.5" thickBot="1" x14ac:dyDescent="0.25"/>
    <row r="4" spans="1:7" ht="14.25" thickTop="1" thickBot="1" x14ac:dyDescent="0.25">
      <c r="A4" s="5" t="s">
        <v>0</v>
      </c>
      <c r="C4" s="30" t="s">
        <v>43</v>
      </c>
      <c r="D4" s="31" t="s">
        <v>43</v>
      </c>
    </row>
    <row r="6" spans="1:7" x14ac:dyDescent="0.2">
      <c r="A6" s="5" t="s">
        <v>1</v>
      </c>
    </row>
    <row r="7" spans="1:7" x14ac:dyDescent="0.2">
      <c r="A7" t="s">
        <v>2</v>
      </c>
      <c r="C7" s="34">
        <v>53966.147100000002</v>
      </c>
      <c r="D7" s="29" t="s">
        <v>42</v>
      </c>
    </row>
    <row r="8" spans="1:7" x14ac:dyDescent="0.2">
      <c r="A8" t="s">
        <v>3</v>
      </c>
      <c r="C8" s="34">
        <v>0.54430699999999999</v>
      </c>
      <c r="D8" s="29" t="s">
        <v>42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2.8786339271584153E-6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60319.584048379627</v>
      </c>
    </row>
    <row r="15" spans="1:7" x14ac:dyDescent="0.2">
      <c r="A15" s="12" t="s">
        <v>17</v>
      </c>
      <c r="B15" s="10"/>
      <c r="C15" s="13">
        <f ca="1">(C7+C11)+(C8+C12)*INT(MAX(F21:F3533))</f>
        <v>55894.637000000002</v>
      </c>
      <c r="D15" s="14" t="s">
        <v>39</v>
      </c>
      <c r="E15" s="15">
        <f ca="1">ROUND(2*(E14-$C$7)/$C$8,0)/2+E13</f>
        <v>11673.5</v>
      </c>
    </row>
    <row r="16" spans="1:7" x14ac:dyDescent="0.2">
      <c r="A16" s="16" t="s">
        <v>4</v>
      </c>
      <c r="B16" s="10"/>
      <c r="C16" s="17">
        <f ca="1">+C8+C12</f>
        <v>0.5443098786339271</v>
      </c>
      <c r="D16" s="14" t="s">
        <v>40</v>
      </c>
      <c r="E16" s="24">
        <f ca="1">ROUND(2*(E14-$C$15)/$C$16,0)/2+E13</f>
        <v>8130.5</v>
      </c>
    </row>
    <row r="17" spans="1:18" ht="13.5" thickBot="1" x14ac:dyDescent="0.25">
      <c r="A17" s="14" t="s">
        <v>30</v>
      </c>
      <c r="B17" s="10"/>
      <c r="C17" s="10">
        <f>COUNT(C21:C2191)</f>
        <v>2</v>
      </c>
      <c r="D17" s="14" t="s">
        <v>34</v>
      </c>
      <c r="E17" s="18">
        <f ca="1">+$C$15+$C$16*E16-15018.5-$C$9/24</f>
        <v>45302.044301566486</v>
      </c>
    </row>
    <row r="18" spans="1:18" ht="14.25" thickTop="1" thickBot="1" x14ac:dyDescent="0.25">
      <c r="A18" s="16" t="s">
        <v>5</v>
      </c>
      <c r="B18" s="10"/>
      <c r="C18" s="19">
        <f ca="1">+C15</f>
        <v>55894.637000000002</v>
      </c>
      <c r="D18" s="20">
        <f ca="1">+C16</f>
        <v>0.5443098786339271</v>
      </c>
      <c r="E18" s="21" t="s">
        <v>35</v>
      </c>
    </row>
    <row r="19" spans="1:18" ht="13.5" thickTop="1" x14ac:dyDescent="0.2">
      <c r="A19" s="25" t="s">
        <v>36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46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8" x14ac:dyDescent="0.2">
      <c r="A21" s="28" t="s">
        <v>42</v>
      </c>
      <c r="C21" s="8">
        <v>53966.147100000002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38947.647100000002</v>
      </c>
    </row>
    <row r="22" spans="1:18" x14ac:dyDescent="0.2">
      <c r="A22" s="32" t="s">
        <v>45</v>
      </c>
      <c r="B22" s="33" t="s">
        <v>44</v>
      </c>
      <c r="C22" s="32">
        <v>55894.637000000002</v>
      </c>
      <c r="D22" s="32">
        <v>1E-3</v>
      </c>
      <c r="E22">
        <f>+(C22-C$7)/C$8</f>
        <v>3543.0187375874289</v>
      </c>
      <c r="F22">
        <f>ROUND(2*E22,0)/2</f>
        <v>3543</v>
      </c>
      <c r="G22">
        <f>+C22-(C$7+F22*C$8)</f>
        <v>1.0199000003922265E-2</v>
      </c>
      <c r="H22">
        <f>+G22</f>
        <v>1.0199000003922265E-2</v>
      </c>
      <c r="O22">
        <f ca="1">+C$11+C$12*$F22</f>
        <v>1.0199000003922265E-2</v>
      </c>
      <c r="Q22" s="2">
        <f>+C22-15018.5</f>
        <v>40876.137000000002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2024-01-10T01:01:01Z</dcterms:modified>
</cp:coreProperties>
</file>