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3C67FFF-D923-405E-8953-DD4F591723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Q24" i="1"/>
  <c r="E23" i="1"/>
  <c r="F23" i="1"/>
  <c r="G23" i="1"/>
  <c r="I23" i="1"/>
  <c r="F11" i="1"/>
  <c r="Q23" i="1"/>
  <c r="E22" i="1"/>
  <c r="F22" i="1"/>
  <c r="G22" i="1"/>
  <c r="I22" i="1"/>
  <c r="Q22" i="1"/>
  <c r="E21" i="1"/>
  <c r="F21" i="1"/>
  <c r="G21" i="1"/>
  <c r="H21" i="1"/>
  <c r="E14" i="1"/>
  <c r="G11" i="1"/>
  <c r="C17" i="1"/>
  <c r="Q21" i="1"/>
  <c r="C11" i="1"/>
  <c r="E15" i="1" l="1"/>
  <c r="C12" i="1"/>
  <c r="C16" i="1" l="1"/>
  <c r="D18" i="1" s="1"/>
  <c r="O24" i="1"/>
  <c r="C15" i="1"/>
  <c r="O21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<sst xmlns="http://schemas.openxmlformats.org/spreadsheetml/2006/main" count="55" uniqueCount="51">
  <si>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</si>
  <si>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</si>
  <si>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</si>
  <si>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</si>
  <si>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</si>
  <si>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</si>
  <si>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</si>
  <si>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</si>
  <si>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</si>
  <si>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</si>
  <si>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</si>
  <si>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</si>
  <si>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</si>
  <si>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</si>
  <si>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</si>
  <si>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</si>
  <si>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</si>
  <si>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</si>
  <si>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</si>
  <si>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</si>
  <si>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</si>
  <si>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</si>
  <si>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</si>
  <si>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</si>
  <si>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</si>
  <si>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</si>
  <si>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</si>
  <si>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</si>
  <si>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</si>
  <si>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</si>
  <si>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</si>
  <si>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</si>
  <si>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</si>
  <si>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</si>
  <si>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</si>
  <si>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</si>
  <si>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</si>
  <si>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</si>
  <si>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And</t>
  </si>
  <si>
    <t>EB</t>
  </si>
  <si>
    <t>OEJV 0104</t>
  </si>
  <si>
    <t>IBVS 5960</t>
  </si>
  <si>
    <t>I</t>
  </si>
  <si>
    <t>OEJV</t>
  </si>
  <si>
    <t>IBVS 6011</t>
  </si>
  <si>
    <t>II</t>
  </si>
  <si>
    <t>not avail.</t>
  </si>
  <si>
    <t>RHN 2015</t>
  </si>
  <si>
    <t>Nelson</t>
  </si>
  <si>
    <t>CCD</t>
  </si>
  <si>
    <t>V0745 And / GSC 2822-1558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</si>
</sst>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V0745 And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B-422F-A5C2-6CED779393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-1.8528000000515021E-2</c:v>
                </c:pt>
                <c:pt idx="2">
                  <c:v>-2.3280000001250301E-2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B-422F-A5C2-6CED779393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-3.9195999997900799E-2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B-422F-A5C2-6CED779393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B-422F-A5C2-6CED779393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B-422F-A5C2-6CED779393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B-422F-A5C2-6CED779393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B-422F-A5C2-6CED779393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5281</c:v>
                </c:pt>
                <c:pt idx="2">
                  <c:v>6597.5</c:v>
                </c:pt>
                <c:pt idx="3">
                  <c:v>11104.5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3.4218047551510394E-5</c:v>
                </c:pt>
                <c:pt idx="1">
                  <c:v>-1.8610212446061807E-2</c:v>
                </c:pt>
                <c:pt idx="2">
                  <c:v>-2.3258080793882661E-2</c:v>
                </c:pt>
                <c:pt idx="3">
                  <c:v>-3.916992480727316E-2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B-422F-A5C2-6CED77939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405080"/>
        <c:axId val="1"/>
      </c:scatterChart>
      <c:valAx>
        <c:axId val="655405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405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A561970-A1EC-68D3-B886-9EEA678B2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B2" t="s">
        <v>39</v>
      </c>
      <c r="D2" s="3" t="s">
        <v>38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46</v>
      </c>
      <c r="D4" s="9" t="s">
        <v>46</v>
      </c>
    </row>
    <row r="6" spans="1:7" x14ac:dyDescent="0.2">
      <c r="A6" s="5" t="s">
        <v>1</v>
      </c>
    </row>
    <row r="7" spans="1:7" x14ac:dyDescent="0.2">
      <c r="A7" t="s">
        <v>2</v>
      </c>
      <c r="C7">
        <v>53761.519</v>
      </c>
      <c r="D7" s="29" t="s">
        <v>40</v>
      </c>
    </row>
    <row r="8" spans="1:7" x14ac:dyDescent="0.2">
      <c r="A8" t="s">
        <v>3</v>
      </c>
      <c r="C8">
        <v>0.323488</v>
      </c>
      <c r="D8" s="29" t="s">
        <v>40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3.4218047551510394E-5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-3.5304734886599732E-6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60319.585740046292</v>
      </c>
    </row>
    <row r="15" spans="1:7" x14ac:dyDescent="0.2">
      <c r="A15" s="14" t="s">
        <v>17</v>
      </c>
      <c r="B15" s="12"/>
      <c r="C15" s="15">
        <f ca="1">(C7+C11)+(C8+C12)*INT(MAX(F21:F3533))</f>
        <v>57353.49058384043</v>
      </c>
      <c r="D15" s="16" t="s">
        <v>36</v>
      </c>
      <c r="E15" s="17">
        <f ca="1">ROUND(2*(E14-$C$7)/$C$8,0)/2+E13</f>
        <v>20274</v>
      </c>
    </row>
    <row r="16" spans="1:7" x14ac:dyDescent="0.2">
      <c r="A16" s="18" t="s">
        <v>4</v>
      </c>
      <c r="B16" s="12"/>
      <c r="C16" s="19">
        <f ca="1">+C8+C12</f>
        <v>0.32348446952651133</v>
      </c>
      <c r="D16" s="16" t="s">
        <v>37</v>
      </c>
      <c r="E16" s="26">
        <f ca="1">ROUND(2*(E14-$C$15)/$C$16,0)/2+E13</f>
        <v>9170</v>
      </c>
    </row>
    <row r="17" spans="1:17" ht="13.5" thickBot="1" x14ac:dyDescent="0.25">
      <c r="A17" s="16" t="s">
        <v>28</v>
      </c>
      <c r="B17" s="12"/>
      <c r="C17" s="12">
        <f>COUNT(C21:C2191)</f>
        <v>4</v>
      </c>
      <c r="D17" s="16" t="s">
        <v>32</v>
      </c>
      <c r="E17" s="20">
        <f ca="1">+$C$15+$C$16*E16-15018.5-$C$9/24</f>
        <v>45301.739002731876</v>
      </c>
    </row>
    <row r="18" spans="1:17" ht="14.25" thickTop="1" thickBot="1" x14ac:dyDescent="0.25">
      <c r="A18" s="18" t="s">
        <v>5</v>
      </c>
      <c r="B18" s="12"/>
      <c r="C18" s="21">
        <f ca="1">+C15</f>
        <v>57353.49058384043</v>
      </c>
      <c r="D18" s="22">
        <f ca="1">+C16</f>
        <v>0.32348446952651133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9" t="s">
        <v>40</v>
      </c>
      <c r="C21" s="10">
        <v>53761.519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3.4218047551510394E-5</v>
      </c>
      <c r="Q21" s="2">
        <f>+C21-15018.5</f>
        <v>38743.019</v>
      </c>
    </row>
    <row r="22" spans="1:17" x14ac:dyDescent="0.2">
      <c r="A22" s="30" t="s">
        <v>41</v>
      </c>
      <c r="B22" s="31" t="s">
        <v>42</v>
      </c>
      <c r="C22" s="32">
        <v>55469.840600000003</v>
      </c>
      <c r="D22" s="32">
        <v>2.9999999999999997E-4</v>
      </c>
      <c r="E22">
        <f>+(C22-C$7)/C$8</f>
        <v>5280.9427243050841</v>
      </c>
      <c r="F22">
        <f>ROUND(2*E22,0)/2</f>
        <v>5281</v>
      </c>
      <c r="G22">
        <f>+C22-(C$7+F22*C$8)</f>
        <v>-1.8528000000515021E-2</v>
      </c>
      <c r="I22">
        <f>+G22</f>
        <v>-1.8528000000515021E-2</v>
      </c>
      <c r="O22">
        <f ca="1">+C$11+C$12*$F22</f>
        <v>-1.8610212446061807E-2</v>
      </c>
      <c r="Q22" s="2">
        <f>+C22-15018.5</f>
        <v>40451.340600000003</v>
      </c>
    </row>
    <row r="23" spans="1:17" x14ac:dyDescent="0.2">
      <c r="A23" s="33" t="s">
        <v>44</v>
      </c>
      <c r="B23" s="34" t="s">
        <v>45</v>
      </c>
      <c r="C23" s="33">
        <v>55895.707799999996</v>
      </c>
      <c r="D23" s="33">
        <v>6.9999999999999999E-4</v>
      </c>
      <c r="E23">
        <f>+(C23-C$7)/C$8</f>
        <v>6597.4280344247582</v>
      </c>
      <c r="F23">
        <f>ROUND(2*E23,0)/2</f>
        <v>6597.5</v>
      </c>
      <c r="G23">
        <f>+C23-(C$7+F23*C$8)</f>
        <v>-2.3280000001250301E-2</v>
      </c>
      <c r="I23">
        <f>+G23</f>
        <v>-2.3280000001250301E-2</v>
      </c>
      <c r="O23">
        <f ca="1">+C$11+C$12*$F23</f>
        <v>-2.3258080793882661E-2</v>
      </c>
      <c r="Q23" s="2">
        <f>+C23-15018.5</f>
        <v>40877.207799999996</v>
      </c>
    </row>
    <row r="24" spans="1:17" x14ac:dyDescent="0.2">
      <c r="A24" s="5" t="s">
        <v>47</v>
      </c>
      <c r="C24" s="10">
        <v>57353.652300000002</v>
      </c>
      <c r="D24" s="10">
        <v>2.0000000000000001E-4</v>
      </c>
      <c r="E24">
        <f>+(C24-C$7)/C$8</f>
        <v>11104.378833217928</v>
      </c>
      <c r="F24">
        <f>ROUND(2*E24,0)/2</f>
        <v>11104.5</v>
      </c>
      <c r="G24">
        <f>+C24-(C$7+F24*C$8)</f>
        <v>-3.9195999997900799E-2</v>
      </c>
      <c r="J24">
        <f>+G24</f>
        <v>-3.9195999997900799E-2</v>
      </c>
      <c r="O24">
        <f ca="1">+C$11+C$12*$F24</f>
        <v>-3.916992480727316E-2</v>
      </c>
      <c r="Q24" s="2">
        <f>+C24-15018.5</f>
        <v>42335.152300000002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2024-01-10T01:03:27Z</dcterms:modified>
</cp:coreProperties>
</file>