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A025F21-8C6B-4541-BEDA-4FE9FB4847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K33" i="1" s="1"/>
  <c r="Q33" i="1"/>
  <c r="E34" i="1"/>
  <c r="F34" i="1" s="1"/>
  <c r="G34" i="1" s="1"/>
  <c r="K34" i="1" s="1"/>
  <c r="Q34" i="1"/>
  <c r="E37" i="1"/>
  <c r="F37" i="1" s="1"/>
  <c r="G37" i="1" s="1"/>
  <c r="K37" i="1" s="1"/>
  <c r="Q37" i="1"/>
  <c r="E36" i="1"/>
  <c r="F36" i="1" s="1"/>
  <c r="G36" i="1" s="1"/>
  <c r="K36" i="1" s="1"/>
  <c r="Q36" i="1"/>
  <c r="E35" i="1"/>
  <c r="F35" i="1"/>
  <c r="G35" i="1" s="1"/>
  <c r="K35" i="1" s="1"/>
  <c r="Q35" i="1"/>
  <c r="C9" i="1"/>
  <c r="D9" i="1"/>
  <c r="F14" i="1"/>
  <c r="C17" i="1"/>
  <c r="E21" i="1"/>
  <c r="F21" i="1" s="1"/>
  <c r="U21" i="1" s="1"/>
  <c r="K21" i="1" s="1"/>
  <c r="Q21" i="1"/>
  <c r="E22" i="1"/>
  <c r="F22" i="1"/>
  <c r="U22" i="1"/>
  <c r="K22" i="1" s="1"/>
  <c r="Q22" i="1"/>
  <c r="E23" i="1"/>
  <c r="F23" i="1" s="1"/>
  <c r="U23" i="1" s="1"/>
  <c r="K23" i="1" s="1"/>
  <c r="Q23" i="1"/>
  <c r="E24" i="1"/>
  <c r="F24" i="1" s="1"/>
  <c r="G24" i="1" s="1"/>
  <c r="I24" i="1" s="1"/>
  <c r="Q24" i="1"/>
  <c r="E25" i="1"/>
  <c r="F25" i="1"/>
  <c r="G25" i="1"/>
  <c r="I25" i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C12" i="1"/>
  <c r="C11" i="1"/>
  <c r="O34" i="1" l="1"/>
  <c r="O33" i="1"/>
  <c r="O37" i="1"/>
  <c r="O36" i="1"/>
  <c r="O35" i="1"/>
  <c r="C16" i="1"/>
  <c r="D18" i="1" s="1"/>
  <c r="O24" i="1"/>
  <c r="O22" i="1"/>
  <c r="O28" i="1"/>
  <c r="O26" i="1"/>
  <c r="O32" i="1"/>
  <c r="O30" i="1"/>
  <c r="O21" i="1"/>
  <c r="O23" i="1"/>
  <c r="O27" i="1"/>
  <c r="O31" i="1"/>
  <c r="O25" i="1"/>
  <c r="O29" i="1"/>
  <c r="C15" i="1"/>
  <c r="F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<sst xmlns="http://schemas.openxmlformats.org/spreadsheetml/2006/main" count="77" uniqueCount="60">
  <si>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</si>
  <si>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</si>
  <si>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</si>
  <si>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</si>
  <si>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</si>
  <si>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</si>
  <si>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</si>
  <si>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</si>
  <si>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</si>
  <si>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</si>
  <si>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</si>
  <si>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</si>
  <si>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</si>
  <si>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</si>
  <si>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</si>
  <si>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</si>
  <si>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</si>
  <si>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</si>
  <si>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</si>
  <si>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</si>
  <si>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</si>
  <si>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</si>
  <si>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</si>
  <si>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</si>
  <si>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</si>
  <si>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</si>
  <si>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</si>
  <si>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</si>
  <si>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</si>
  <si>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</si>
  <si>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</si>
  <si>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</si>
  <si>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</si>
  <si>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</si>
  <si>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</si>
  <si>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</si>
  <si>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</si>
  <si>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</si>
  <si>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</si>
  <si>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 xml:space="preserve">V0801 And / GSC 2837-1343 </t>
  </si>
  <si>
    <t>EW</t>
  </si>
  <si>
    <t>GCVS</t>
  </si>
  <si>
    <t>BRNO</t>
  </si>
  <si>
    <t>OEJV 0160</t>
  </si>
  <si>
    <t>I</t>
  </si>
  <si>
    <t>OEJV 0142</t>
  </si>
  <si>
    <t>II</t>
  </si>
  <si>
    <t>IBVS 6092</t>
  </si>
  <si>
    <t>IBVS 6131</t>
  </si>
  <si>
    <t>OEJV 0179</t>
  </si>
  <si>
    <t>BAD?</t>
  </si>
  <si>
    <t>IBVS 6262</t>
  </si>
  <si>
    <t>OEJV 212</t>
  </si>
  <si>
    <t>VSB, 108</t>
  </si>
  <si>
    <t>OEJV 250</t>
  </si>
  <si>
    <t>Next ToM-P</t>
  </si>
  <si>
    <t>Next ToM-S</t>
  </si>
  <si>
    <t>Mag CV</t>
  </si>
  <si>
    <t>11.95-12.45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</si>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</sst>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7" fillId="0" borderId="0"/>
    <xf numFmtId="0" fontId="6" fillId="0" borderId="2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9" fillId="0" borderId="6" xfId="0" applyFont="1" applyBorder="1" applyAlignment="1">
      <alignment horizontal="left"/>
    </xf>
    <xf numFmtId="0" fontId="20" fillId="0" borderId="0" xfId="8" applyFont="1" applyAlignment="1">
      <alignment horizontal="left" vertical="center"/>
    </xf>
    <xf numFmtId="0" fontId="20" fillId="0" borderId="0" xfId="8" applyFont="1" applyAlignment="1">
      <alignment horizontal="center" vertical="center"/>
    </xf>
    <xf numFmtId="0" fontId="20" fillId="0" borderId="0" xfId="8" applyFont="1" applyAlignment="1">
      <alignment horizontal="left"/>
    </xf>
    <xf numFmtId="0" fontId="14" fillId="0" borderId="1" xfId="7" applyFont="1" applyBorder="1" applyAlignment="1">
      <alignment horizontal="left"/>
    </xf>
    <xf numFmtId="0" fontId="17" fillId="0" borderId="0" xfId="0" applyFont="1" applyAlignment="1">
      <alignment vertical="center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165" fontId="21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0" fontId="13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22" fontId="9" fillId="0" borderId="10" xfId="0" applyNumberFormat="1" applyFont="1" applyBorder="1" applyAlignment="1">
      <alignment horizontal="right" vertical="center"/>
    </xf>
    <xf numFmtId="22" fontId="23" fillId="0" borderId="11" xfId="0" applyNumberFormat="1" applyFont="1" applyBorder="1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Normal_A_1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V0801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12318.5</c:v>
                </c:pt>
                <c:pt idx="13">
                  <c:v>12326</c:v>
                </c:pt>
                <c:pt idx="14">
                  <c:v>12341</c:v>
                </c:pt>
                <c:pt idx="15">
                  <c:v>12576.5</c:v>
                </c:pt>
                <c:pt idx="16">
                  <c:v>13750.5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67-43BD-A464-335C949164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12318.5</c:v>
                </c:pt>
                <c:pt idx="13">
                  <c:v>12326</c:v>
                </c:pt>
                <c:pt idx="14">
                  <c:v>12341</c:v>
                </c:pt>
                <c:pt idx="15">
                  <c:v>12576.5</c:v>
                </c:pt>
                <c:pt idx="16">
                  <c:v>13750.5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3">
                  <c:v>-4.600000029313378E-4</c:v>
                </c:pt>
                <c:pt idx="4">
                  <c:v>-2.7875000014319085E-3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67-43BD-A464-335C949164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12318.5</c:v>
                </c:pt>
                <c:pt idx="13">
                  <c:v>12326</c:v>
                </c:pt>
                <c:pt idx="14">
                  <c:v>12341</c:v>
                </c:pt>
                <c:pt idx="15">
                  <c:v>12576.5</c:v>
                </c:pt>
                <c:pt idx="16">
                  <c:v>13750.5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67-43BD-A464-335C949164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12318.5</c:v>
                </c:pt>
                <c:pt idx="13">
                  <c:v>12326</c:v>
                </c:pt>
                <c:pt idx="14">
                  <c:v>12341</c:v>
                </c:pt>
                <c:pt idx="15">
                  <c:v>12576.5</c:v>
                </c:pt>
                <c:pt idx="16">
                  <c:v>13750.5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5.6539999997767154E-2</c:v>
                </c:pt>
                <c:pt idx="1">
                  <c:v>5.6522499995480757E-2</c:v>
                </c:pt>
                <c:pt idx="2">
                  <c:v>-2.2622500007855706E-2</c:v>
                </c:pt>
                <c:pt idx="5">
                  <c:v>-5.0000002374872565E-5</c:v>
                </c:pt>
                <c:pt idx="6">
                  <c:v>0</c:v>
                </c:pt>
                <c:pt idx="7">
                  <c:v>5.9499999042600393E-4</c:v>
                </c:pt>
                <c:pt idx="8">
                  <c:v>2.0674999977927655E-3</c:v>
                </c:pt>
                <c:pt idx="9">
                  <c:v>4.4449999913922511E-3</c:v>
                </c:pt>
                <c:pt idx="10">
                  <c:v>1.1964356686803512E-2</c:v>
                </c:pt>
                <c:pt idx="11">
                  <c:v>1.4502499994705431E-2</c:v>
                </c:pt>
                <c:pt idx="12">
                  <c:v>1.3652499997988343E-2</c:v>
                </c:pt>
                <c:pt idx="13">
                  <c:v>1.443999999173684E-2</c:v>
                </c:pt>
                <c:pt idx="14">
                  <c:v>1.4144999986456241E-2</c:v>
                </c:pt>
                <c:pt idx="15">
                  <c:v>1.509250006347429E-2</c:v>
                </c:pt>
                <c:pt idx="16">
                  <c:v>1.3102500000968575E-2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67-43BD-A464-335C949164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12318.5</c:v>
                </c:pt>
                <c:pt idx="13">
                  <c:v>12326</c:v>
                </c:pt>
                <c:pt idx="14">
                  <c:v>12341</c:v>
                </c:pt>
                <c:pt idx="15">
                  <c:v>12576.5</c:v>
                </c:pt>
                <c:pt idx="16">
                  <c:v>13750.5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67-43BD-A464-335C949164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12318.5</c:v>
                </c:pt>
                <c:pt idx="13">
                  <c:v>12326</c:v>
                </c:pt>
                <c:pt idx="14">
                  <c:v>12341</c:v>
                </c:pt>
                <c:pt idx="15">
                  <c:v>12576.5</c:v>
                </c:pt>
                <c:pt idx="16">
                  <c:v>13750.5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67-43BD-A464-335C949164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1.3999999999999999E-4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12318.5</c:v>
                </c:pt>
                <c:pt idx="13">
                  <c:v>12326</c:v>
                </c:pt>
                <c:pt idx="14">
                  <c:v>12341</c:v>
                </c:pt>
                <c:pt idx="15">
                  <c:v>12576.5</c:v>
                </c:pt>
                <c:pt idx="16">
                  <c:v>13750.5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67-43BD-A464-335C949164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12318.5</c:v>
                </c:pt>
                <c:pt idx="13">
                  <c:v>12326</c:v>
                </c:pt>
                <c:pt idx="14">
                  <c:v>12341</c:v>
                </c:pt>
                <c:pt idx="15">
                  <c:v>12576.5</c:v>
                </c:pt>
                <c:pt idx="16">
                  <c:v>13750.5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-1.2870938601577292E-2</c:v>
                </c:pt>
                <c:pt idx="1">
                  <c:v>-1.2870357525785497E-2</c:v>
                </c:pt>
                <c:pt idx="2">
                  <c:v>-2.6724773798147273E-3</c:v>
                </c:pt>
                <c:pt idx="3">
                  <c:v>-1.6840674579744832E-3</c:v>
                </c:pt>
                <c:pt idx="4">
                  <c:v>-1.6834863821826901E-3</c:v>
                </c:pt>
                <c:pt idx="5">
                  <c:v>-7.1001059956542559E-5</c:v>
                </c:pt>
                <c:pt idx="6">
                  <c:v>-7.1001059956542559E-5</c:v>
                </c:pt>
                <c:pt idx="7">
                  <c:v>1.7082530145142551E-3</c:v>
                </c:pt>
                <c:pt idx="8">
                  <c:v>2.9639578005793742E-3</c:v>
                </c:pt>
                <c:pt idx="9">
                  <c:v>4.4090932947690783E-3</c:v>
                </c:pt>
                <c:pt idx="10">
                  <c:v>9.3703184050994738E-3</c:v>
                </c:pt>
                <c:pt idx="11">
                  <c:v>1.2543573304082173E-2</c:v>
                </c:pt>
                <c:pt idx="12">
                  <c:v>1.4244963222452682E-2</c:v>
                </c:pt>
                <c:pt idx="13">
                  <c:v>1.425367935932958E-2</c:v>
                </c:pt>
                <c:pt idx="14">
                  <c:v>1.4271111633083375E-2</c:v>
                </c:pt>
                <c:pt idx="15">
                  <c:v>1.4544798331017976E-2</c:v>
                </c:pt>
                <c:pt idx="16">
                  <c:v>1.5909164290148423E-2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67-43BD-A464-335C9491646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 w="9525">
                <a:solidFill>
                  <a:srgbClr val="FF0000">
                    <a:alpha val="99000"/>
                  </a:srgbClr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12318.5</c:v>
                </c:pt>
                <c:pt idx="13">
                  <c:v>12326</c:v>
                </c:pt>
                <c:pt idx="14">
                  <c:v>12341</c:v>
                </c:pt>
                <c:pt idx="15">
                  <c:v>12576.5</c:v>
                </c:pt>
                <c:pt idx="16">
                  <c:v>13750.5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0">
                  <c:v>5.6539999997767154E-2</c:v>
                </c:pt>
                <c:pt idx="1">
                  <c:v>5.6522499995480757E-2</c:v>
                </c:pt>
                <c:pt idx="2">
                  <c:v>-2.2622500007855706E-2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67-43BD-A464-335C9491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705856"/>
        <c:axId val="1"/>
      </c:scatterChart>
      <c:valAx>
        <c:axId val="69570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705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D2B633-7E20-1DA0-6640-6AFF75799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39</v>
      </c>
      <c r="G1" s="28"/>
      <c r="H1" s="29"/>
      <c r="I1" s="30"/>
      <c r="J1" s="31"/>
      <c r="K1" s="32"/>
      <c r="L1" s="33"/>
      <c r="M1" s="34"/>
      <c r="N1" s="34"/>
      <c r="O1" s="33"/>
    </row>
    <row r="2" spans="1:15" ht="12.95" customHeight="1" x14ac:dyDescent="0.2">
      <c r="A2" t="s">
        <v>23</v>
      </c>
      <c r="B2" s="35" t="s">
        <v>40</v>
      </c>
    </row>
    <row r="3" spans="1:15" ht="12.95" customHeight="1" thickBot="1" x14ac:dyDescent="0.25"/>
    <row r="4" spans="1:15" ht="12.95" customHeight="1" thickTop="1" thickBot="1" x14ac:dyDescent="0.25">
      <c r="A4" s="4" t="s">
        <v>0</v>
      </c>
      <c r="C4" s="25">
        <v>56225.393600000003</v>
      </c>
      <c r="D4" s="26">
        <v>0.26665499999999998</v>
      </c>
    </row>
    <row r="5" spans="1:15" ht="12.95" customHeight="1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ht="12.95" customHeight="1" x14ac:dyDescent="0.2">
      <c r="A6" s="4" t="s">
        <v>1</v>
      </c>
    </row>
    <row r="7" spans="1:15" ht="12.95" customHeight="1" x14ac:dyDescent="0.2">
      <c r="A7" t="s">
        <v>2</v>
      </c>
      <c r="C7" s="55">
        <v>56225.393600000003</v>
      </c>
      <c r="D7" s="27" t="s">
        <v>59</v>
      </c>
    </row>
    <row r="8" spans="1:15" ht="12.95" customHeight="1" x14ac:dyDescent="0.2">
      <c r="A8" t="s">
        <v>3</v>
      </c>
      <c r="C8" s="55">
        <v>0.26665499999999998</v>
      </c>
      <c r="D8" s="27" t="s">
        <v>59</v>
      </c>
    </row>
    <row r="9" spans="1:15" ht="12.95" customHeight="1" x14ac:dyDescent="0.2">
      <c r="A9" s="22" t="s">
        <v>31</v>
      </c>
      <c r="B9" s="23">
        <v>24</v>
      </c>
      <c r="C9" s="20" t="str">
        <f>"F"&amp;B9</f>
        <v>F24</v>
      </c>
      <c r="D9" s="21" t="str">
        <f>"G"&amp;B9</f>
        <v>G24</v>
      </c>
    </row>
    <row r="10" spans="1:15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15" ht="12.95" customHeight="1" x14ac:dyDescent="0.2">
      <c r="A11" s="9" t="s">
        <v>15</v>
      </c>
      <c r="B11" s="9"/>
      <c r="C11" s="19">
        <f ca="1">INTERCEPT(INDIRECT($D$9):G990,INDIRECT($C$9):F990)</f>
        <v>-7.1001059956542559E-5</v>
      </c>
      <c r="D11" s="11"/>
      <c r="E11" s="9"/>
    </row>
    <row r="12" spans="1:15" ht="12.95" customHeight="1" x14ac:dyDescent="0.2">
      <c r="A12" s="9" t="s">
        <v>16</v>
      </c>
      <c r="B12" s="9"/>
      <c r="C12" s="19">
        <f ca="1">SLOPE(INDIRECT($D$9):G990,INDIRECT($C$9):F990)</f>
        <v>1.1621515835864126E-6</v>
      </c>
      <c r="D12" s="11"/>
      <c r="E12" s="59" t="s">
        <v>57</v>
      </c>
      <c r="F12" s="60" t="s">
        <v>58</v>
      </c>
    </row>
    <row r="13" spans="1:15" ht="12.95" customHeight="1" x14ac:dyDescent="0.2">
      <c r="A13" s="9" t="s">
        <v>18</v>
      </c>
      <c r="B13" s="9"/>
      <c r="C13" s="11" t="s">
        <v>13</v>
      </c>
      <c r="E13" s="61" t="s">
        <v>32</v>
      </c>
      <c r="F13" s="63">
        <v>1</v>
      </c>
    </row>
    <row r="14" spans="1:15" ht="12.95" customHeight="1" x14ac:dyDescent="0.2">
      <c r="A14" s="9"/>
      <c r="B14" s="9"/>
      <c r="C14" s="9"/>
      <c r="E14" s="61" t="s">
        <v>30</v>
      </c>
      <c r="F14" s="64">
        <f ca="1">NOW()+15018.5+$C$5/24</f>
        <v>60520.719483449073</v>
      </c>
    </row>
    <row r="15" spans="1:15" ht="12.95" customHeight="1" x14ac:dyDescent="0.2">
      <c r="A15" s="12" t="s">
        <v>17</v>
      </c>
      <c r="B15" s="9"/>
      <c r="C15" s="13">
        <f ca="1">(C7+C11)+(C8+C12)*INT(MAX(F21:F3531))</f>
        <v>59891.915758583222</v>
      </c>
      <c r="E15" s="61" t="s">
        <v>33</v>
      </c>
      <c r="F15" s="64">
        <f ca="1">ROUND(2*(F14-$C$7)/$C$8,0)/2+F13</f>
        <v>16109</v>
      </c>
    </row>
    <row r="16" spans="1:15" ht="12.95" customHeight="1" x14ac:dyDescent="0.2">
      <c r="A16" s="15" t="s">
        <v>4</v>
      </c>
      <c r="B16" s="9"/>
      <c r="C16" s="16">
        <f ca="1">+C8+C12</f>
        <v>0.26665616215158355</v>
      </c>
      <c r="E16" s="61" t="s">
        <v>34</v>
      </c>
      <c r="F16" s="65">
        <f ca="1">ROUND(2*(F14-$C$15)/$C$16,0)/2+F13</f>
        <v>2359</v>
      </c>
    </row>
    <row r="17" spans="1:21" ht="12.95" customHeight="1" thickBot="1" x14ac:dyDescent="0.25">
      <c r="A17" s="14" t="s">
        <v>27</v>
      </c>
      <c r="B17" s="9"/>
      <c r="C17" s="9">
        <f>COUNT(C21:C2189)</f>
        <v>17</v>
      </c>
      <c r="E17" s="61" t="s">
        <v>55</v>
      </c>
      <c r="F17" s="66">
        <f ca="1">+$C$15+$C$16*$F$16-15018.5-$C$5/24</f>
        <v>45502.853478432145</v>
      </c>
    </row>
    <row r="18" spans="1:21" ht="12.95" customHeight="1" thickTop="1" thickBot="1" x14ac:dyDescent="0.25">
      <c r="A18" s="15" t="s">
        <v>5</v>
      </c>
      <c r="B18" s="9"/>
      <c r="C18" s="17">
        <f ca="1">+C15</f>
        <v>59891.915758583222</v>
      </c>
      <c r="D18" s="18">
        <f ca="1">+C16</f>
        <v>0.26665616215158355</v>
      </c>
      <c r="E18" s="62" t="s">
        <v>56</v>
      </c>
      <c r="F18" s="67">
        <f ca="1">+($C$15+$C$16*$F$16)-($C$16/2)-15018.5-$C$5/24</f>
        <v>45502.720150351073</v>
      </c>
    </row>
    <row r="19" spans="1:21" ht="12.95" customHeight="1" thickTop="1" x14ac:dyDescent="0.2"/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35</v>
      </c>
      <c r="I20" s="6" t="s">
        <v>36</v>
      </c>
      <c r="J20" s="6" t="s">
        <v>37</v>
      </c>
      <c r="K20" s="6" t="s">
        <v>38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4" t="s">
        <v>50</v>
      </c>
    </row>
    <row r="21" spans="1:21" ht="12.95" customHeight="1" x14ac:dyDescent="0.2">
      <c r="A21" s="51" t="s">
        <v>42</v>
      </c>
      <c r="B21" s="36"/>
      <c r="C21" s="37">
        <v>53288.51197</v>
      </c>
      <c r="D21" s="37" t="s">
        <v>13</v>
      </c>
      <c r="E21">
        <f t="shared" ref="E21:E37" si="0">+(C21-C$7)/C$8</f>
        <v>-11013.787965723515</v>
      </c>
      <c r="F21">
        <f t="shared" ref="F21:F37" si="1">ROUND(2*E21,0)/2</f>
        <v>-11014</v>
      </c>
      <c r="K21">
        <f>+U21</f>
        <v>5.6539999997767154E-2</v>
      </c>
      <c r="O21">
        <f t="shared" ref="O21:O37" ca="1" si="2">+C$11+C$12*$F21</f>
        <v>-1.2870938601577292E-2</v>
      </c>
      <c r="Q21" s="2">
        <f t="shared" ref="Q21:Q37" si="3">+C21-15018.5</f>
        <v>38270.01197</v>
      </c>
      <c r="U21">
        <f>+C21-(C$7+F21*C$8)</f>
        <v>5.6539999997767154E-2</v>
      </c>
    </row>
    <row r="22" spans="1:21" ht="12.95" customHeight="1" x14ac:dyDescent="0.2">
      <c r="A22" s="30" t="s">
        <v>42</v>
      </c>
      <c r="B22" s="36"/>
      <c r="C22" s="37">
        <v>53288.645279999997</v>
      </c>
      <c r="D22" s="37"/>
      <c r="E22">
        <f t="shared" si="0"/>
        <v>-11013.288031351396</v>
      </c>
      <c r="F22">
        <f t="shared" si="1"/>
        <v>-11013.5</v>
      </c>
      <c r="K22">
        <f>+U22</f>
        <v>5.6522499995480757E-2</v>
      </c>
      <c r="O22">
        <f t="shared" ca="1" si="2"/>
        <v>-1.2870357525785497E-2</v>
      </c>
      <c r="Q22" s="2">
        <f t="shared" si="3"/>
        <v>38270.145279999997</v>
      </c>
      <c r="U22">
        <f>+C22-(C$7+F22*C$8)</f>
        <v>5.6522499995480757E-2</v>
      </c>
    </row>
    <row r="23" spans="1:21" ht="12.95" customHeight="1" x14ac:dyDescent="0.2">
      <c r="A23" s="50" t="s">
        <v>43</v>
      </c>
      <c r="B23" s="38" t="s">
        <v>44</v>
      </c>
      <c r="C23" s="39">
        <v>55628.463759999999</v>
      </c>
      <c r="D23" s="39">
        <v>5.0000000000000001E-4</v>
      </c>
      <c r="E23">
        <f t="shared" si="0"/>
        <v>-2238.5848380866828</v>
      </c>
      <c r="F23">
        <f t="shared" si="1"/>
        <v>-2238.5</v>
      </c>
      <c r="K23">
        <f>+U23</f>
        <v>-2.2622500007855706E-2</v>
      </c>
      <c r="O23">
        <f t="shared" ca="1" si="2"/>
        <v>-2.6724773798147273E-3</v>
      </c>
      <c r="Q23" s="2">
        <f t="shared" si="3"/>
        <v>40609.963759999999</v>
      </c>
      <c r="U23">
        <f>+C23-(C$7+F23*C$8)</f>
        <v>-2.2622500007855706E-2</v>
      </c>
    </row>
    <row r="24" spans="1:21" ht="12.95" customHeight="1" x14ac:dyDescent="0.2">
      <c r="A24" s="40" t="s">
        <v>45</v>
      </c>
      <c r="B24" s="41" t="s">
        <v>44</v>
      </c>
      <c r="C24" s="40">
        <v>55855.275999999998</v>
      </c>
      <c r="D24" s="40">
        <v>3.0000000000000001E-3</v>
      </c>
      <c r="E24">
        <f t="shared" si="0"/>
        <v>-1388.0017250754911</v>
      </c>
      <c r="F24">
        <f t="shared" si="1"/>
        <v>-1388</v>
      </c>
      <c r="G24">
        <f t="shared" ref="G24:G37" si="4">+C24-(C$7+F24*C$8)</f>
        <v>-4.600000029313378E-4</v>
      </c>
      <c r="I24">
        <f>+G24</f>
        <v>-4.600000029313378E-4</v>
      </c>
      <c r="O24">
        <f t="shared" ca="1" si="2"/>
        <v>-1.6840674579744832E-3</v>
      </c>
      <c r="Q24" s="2">
        <f t="shared" si="3"/>
        <v>40836.775999999998</v>
      </c>
    </row>
    <row r="25" spans="1:21" ht="12.95" customHeight="1" x14ac:dyDescent="0.2">
      <c r="A25" s="40" t="s">
        <v>45</v>
      </c>
      <c r="B25" s="41" t="s">
        <v>46</v>
      </c>
      <c r="C25" s="40">
        <v>55855.406999999999</v>
      </c>
      <c r="D25" s="40">
        <v>3.0000000000000001E-3</v>
      </c>
      <c r="E25">
        <f t="shared" si="0"/>
        <v>-1387.5104535823587</v>
      </c>
      <c r="F25">
        <f t="shared" si="1"/>
        <v>-1387.5</v>
      </c>
      <c r="G25">
        <f t="shared" si="4"/>
        <v>-2.7875000014319085E-3</v>
      </c>
      <c r="I25">
        <f>+G25</f>
        <v>-2.7875000014319085E-3</v>
      </c>
      <c r="O25">
        <f t="shared" ca="1" si="2"/>
        <v>-1.6834863821826901E-3</v>
      </c>
      <c r="Q25" s="2">
        <f t="shared" si="3"/>
        <v>40836.906999999999</v>
      </c>
    </row>
    <row r="26" spans="1:21" ht="12.95" customHeight="1" x14ac:dyDescent="0.2">
      <c r="A26" s="42" t="s">
        <v>43</v>
      </c>
      <c r="B26" s="43" t="s">
        <v>44</v>
      </c>
      <c r="C26" s="44">
        <v>56225.393550000001</v>
      </c>
      <c r="D26" s="44">
        <v>1E-4</v>
      </c>
      <c r="E26">
        <f t="shared" si="0"/>
        <v>-1.8750821239006419E-4</v>
      </c>
      <c r="F26">
        <f t="shared" si="1"/>
        <v>0</v>
      </c>
      <c r="G26">
        <f t="shared" si="4"/>
        <v>-5.0000002374872565E-5</v>
      </c>
      <c r="K26">
        <f t="shared" ref="K26:K37" si="5">+G26</f>
        <v>-5.0000002374872565E-5</v>
      </c>
      <c r="O26">
        <f t="shared" ca="1" si="2"/>
        <v>-7.1001059956542559E-5</v>
      </c>
      <c r="Q26" s="2">
        <f t="shared" si="3"/>
        <v>41206.893550000001</v>
      </c>
    </row>
    <row r="27" spans="1:21" ht="12.95" customHeight="1" x14ac:dyDescent="0.2">
      <c r="A27" t="s">
        <v>41</v>
      </c>
      <c r="C27" s="7">
        <v>56225.393600000003</v>
      </c>
      <c r="D27" s="7" t="s">
        <v>13</v>
      </c>
      <c r="E27">
        <f t="shared" si="0"/>
        <v>0</v>
      </c>
      <c r="F27">
        <f t="shared" si="1"/>
        <v>0</v>
      </c>
      <c r="G27">
        <f t="shared" si="4"/>
        <v>0</v>
      </c>
      <c r="K27">
        <f t="shared" si="5"/>
        <v>0</v>
      </c>
      <c r="O27">
        <f t="shared" ca="1" si="2"/>
        <v>-7.1001059956542559E-5</v>
      </c>
      <c r="Q27" s="2">
        <f t="shared" si="3"/>
        <v>41206.893600000003</v>
      </c>
    </row>
    <row r="28" spans="1:21" ht="12.95" customHeight="1" x14ac:dyDescent="0.2">
      <c r="A28" s="45" t="s">
        <v>47</v>
      </c>
      <c r="B28" s="11"/>
      <c r="C28" s="37">
        <v>56633.642999999996</v>
      </c>
      <c r="D28" s="7">
        <v>2.9999999999999997E-4</v>
      </c>
      <c r="E28">
        <f t="shared" si="0"/>
        <v>1531.0022313475965</v>
      </c>
      <c r="F28">
        <f t="shared" si="1"/>
        <v>1531</v>
      </c>
      <c r="G28">
        <f t="shared" si="4"/>
        <v>5.9499999042600393E-4</v>
      </c>
      <c r="K28">
        <f t="shared" si="5"/>
        <v>5.9499999042600393E-4</v>
      </c>
      <c r="O28">
        <f t="shared" ca="1" si="2"/>
        <v>1.7082530145142551E-3</v>
      </c>
      <c r="Q28" s="2">
        <f t="shared" si="3"/>
        <v>41615.142999999996</v>
      </c>
    </row>
    <row r="29" spans="1:21" x14ac:dyDescent="0.2">
      <c r="A29" s="45" t="s">
        <v>48</v>
      </c>
      <c r="C29" s="46">
        <v>56921.765200000002</v>
      </c>
      <c r="D29" s="46">
        <v>2.9999999999999997E-4</v>
      </c>
      <c r="E29">
        <f t="shared" si="0"/>
        <v>2611.5077534642091</v>
      </c>
      <c r="F29">
        <f t="shared" si="1"/>
        <v>2611.5</v>
      </c>
      <c r="G29">
        <f t="shared" si="4"/>
        <v>2.0674999977927655E-3</v>
      </c>
      <c r="K29">
        <f t="shared" si="5"/>
        <v>2.0674999977927655E-3</v>
      </c>
      <c r="O29">
        <f t="shared" ca="1" si="2"/>
        <v>2.9639578005793742E-3</v>
      </c>
      <c r="Q29" s="2">
        <f t="shared" si="3"/>
        <v>41903.265200000002</v>
      </c>
    </row>
    <row r="30" spans="1:21" x14ac:dyDescent="0.2">
      <c r="A30" s="47" t="s">
        <v>49</v>
      </c>
      <c r="B30" s="48" t="s">
        <v>44</v>
      </c>
      <c r="C30" s="49">
        <v>57253.353069999997</v>
      </c>
      <c r="D30" s="49">
        <v>5.9999999999999995E-4</v>
      </c>
      <c r="E30">
        <f t="shared" si="0"/>
        <v>3855.0166694792688</v>
      </c>
      <c r="F30">
        <f t="shared" si="1"/>
        <v>3855</v>
      </c>
      <c r="G30">
        <f t="shared" si="4"/>
        <v>4.4449999913922511E-3</v>
      </c>
      <c r="K30">
        <f t="shared" si="5"/>
        <v>4.4449999913922511E-3</v>
      </c>
      <c r="O30">
        <f t="shared" ca="1" si="2"/>
        <v>4.4090932947690783E-3</v>
      </c>
      <c r="Q30" s="2">
        <f t="shared" si="3"/>
        <v>42234.853069999997</v>
      </c>
    </row>
    <row r="31" spans="1:21" x14ac:dyDescent="0.2">
      <c r="A31" s="45" t="s">
        <v>51</v>
      </c>
      <c r="B31" s="11"/>
      <c r="C31" s="37">
        <v>58391.710784356692</v>
      </c>
      <c r="D31" s="7">
        <v>2.0000000000000001E-4</v>
      </c>
      <c r="E31">
        <f t="shared" si="0"/>
        <v>8124.0448683005716</v>
      </c>
      <c r="F31">
        <f t="shared" si="1"/>
        <v>8124</v>
      </c>
      <c r="G31">
        <f t="shared" si="4"/>
        <v>1.1964356686803512E-2</v>
      </c>
      <c r="K31">
        <f t="shared" si="5"/>
        <v>1.1964356686803512E-2</v>
      </c>
      <c r="O31">
        <f t="shared" ca="1" si="2"/>
        <v>9.3703184050994738E-3</v>
      </c>
      <c r="Q31" s="2">
        <f t="shared" si="3"/>
        <v>43373.210784356692</v>
      </c>
    </row>
    <row r="32" spans="1:21" x14ac:dyDescent="0.2">
      <c r="A32" s="45" t="s">
        <v>52</v>
      </c>
      <c r="C32" s="7">
        <v>59119.8148</v>
      </c>
      <c r="D32" s="7">
        <v>2.9999999999999997E-4</v>
      </c>
      <c r="E32">
        <f t="shared" si="0"/>
        <v>10854.554386754411</v>
      </c>
      <c r="F32">
        <f t="shared" si="1"/>
        <v>10854.5</v>
      </c>
      <c r="G32">
        <f t="shared" si="4"/>
        <v>1.4502499994705431E-2</v>
      </c>
      <c r="K32">
        <f t="shared" si="5"/>
        <v>1.4502499994705431E-2</v>
      </c>
      <c r="O32">
        <f t="shared" ca="1" si="2"/>
        <v>1.2543573304082173E-2</v>
      </c>
      <c r="Q32" s="2">
        <f t="shared" si="3"/>
        <v>44101.3148</v>
      </c>
    </row>
    <row r="33" spans="1:17" x14ac:dyDescent="0.2">
      <c r="A33" s="56" t="s">
        <v>54</v>
      </c>
      <c r="B33" s="57" t="s">
        <v>46</v>
      </c>
      <c r="C33" s="58">
        <v>59510.19687</v>
      </c>
      <c r="D33" s="58">
        <v>1E-4</v>
      </c>
      <c r="E33">
        <f t="shared" si="0"/>
        <v>12318.551199114951</v>
      </c>
      <c r="F33">
        <f t="shared" si="1"/>
        <v>12318.5</v>
      </c>
      <c r="G33">
        <f t="shared" si="4"/>
        <v>1.3652499997988343E-2</v>
      </c>
      <c r="K33">
        <f t="shared" si="5"/>
        <v>1.3652499997988343E-2</v>
      </c>
      <c r="O33">
        <f t="shared" ca="1" si="2"/>
        <v>1.4244963222452682E-2</v>
      </c>
      <c r="Q33" s="2">
        <f t="shared" si="3"/>
        <v>44491.69687</v>
      </c>
    </row>
    <row r="34" spans="1:17" x14ac:dyDescent="0.2">
      <c r="A34" s="56" t="s">
        <v>54</v>
      </c>
      <c r="B34" s="57" t="s">
        <v>44</v>
      </c>
      <c r="C34" s="58">
        <v>59512.197569999997</v>
      </c>
      <c r="D34" s="58">
        <v>1.3999999999999999E-4</v>
      </c>
      <c r="E34">
        <f t="shared" si="0"/>
        <v>12326.054152369143</v>
      </c>
      <c r="F34">
        <f t="shared" si="1"/>
        <v>12326</v>
      </c>
      <c r="G34">
        <f t="shared" si="4"/>
        <v>1.443999999173684E-2</v>
      </c>
      <c r="K34">
        <f t="shared" si="5"/>
        <v>1.443999999173684E-2</v>
      </c>
      <c r="O34">
        <f t="shared" ca="1" si="2"/>
        <v>1.425367935932958E-2</v>
      </c>
      <c r="Q34" s="2">
        <f t="shared" si="3"/>
        <v>44493.697569999997</v>
      </c>
    </row>
    <row r="35" spans="1:17" x14ac:dyDescent="0.2">
      <c r="A35" s="52" t="s">
        <v>53</v>
      </c>
      <c r="B35" s="53" t="s">
        <v>44</v>
      </c>
      <c r="C35" s="54">
        <v>59516.19709999999</v>
      </c>
      <c r="D35" s="7">
        <v>2.9999999999999997E-4</v>
      </c>
      <c r="E35">
        <f t="shared" si="0"/>
        <v>12341.05304607072</v>
      </c>
      <c r="F35">
        <f t="shared" si="1"/>
        <v>12341</v>
      </c>
      <c r="G35">
        <f t="shared" si="4"/>
        <v>1.4144999986456241E-2</v>
      </c>
      <c r="K35">
        <f t="shared" si="5"/>
        <v>1.4144999986456241E-2</v>
      </c>
      <c r="O35">
        <f t="shared" ca="1" si="2"/>
        <v>1.4271111633083375E-2</v>
      </c>
      <c r="Q35" s="2">
        <f t="shared" si="3"/>
        <v>44497.69709999999</v>
      </c>
    </row>
    <row r="36" spans="1:17" x14ac:dyDescent="0.2">
      <c r="A36" s="52" t="s">
        <v>53</v>
      </c>
      <c r="B36" s="53" t="s">
        <v>46</v>
      </c>
      <c r="C36" s="54">
        <v>59578.995300000068</v>
      </c>
      <c r="D36" s="7">
        <v>2.9999999999999997E-4</v>
      </c>
      <c r="E36">
        <f t="shared" si="0"/>
        <v>12576.556599351465</v>
      </c>
      <c r="F36">
        <f t="shared" si="1"/>
        <v>12576.5</v>
      </c>
      <c r="G36">
        <f t="shared" si="4"/>
        <v>1.509250006347429E-2</v>
      </c>
      <c r="K36">
        <f t="shared" si="5"/>
        <v>1.509250006347429E-2</v>
      </c>
      <c r="O36">
        <f t="shared" ca="1" si="2"/>
        <v>1.4544798331017976E-2</v>
      </c>
      <c r="Q36" s="2">
        <f t="shared" si="3"/>
        <v>44560.495300000068</v>
      </c>
    </row>
    <row r="37" spans="1:17" x14ac:dyDescent="0.2">
      <c r="A37" s="56" t="s">
        <v>54</v>
      </c>
      <c r="B37" s="57" t="s">
        <v>46</v>
      </c>
      <c r="C37" s="58">
        <v>59892.046280000002</v>
      </c>
      <c r="D37" s="58">
        <v>2.7E-4</v>
      </c>
      <c r="E37">
        <f t="shared" si="0"/>
        <v>13750.549136524722</v>
      </c>
      <c r="F37">
        <f t="shared" si="1"/>
        <v>13750.5</v>
      </c>
      <c r="G37">
        <f t="shared" si="4"/>
        <v>1.3102500000968575E-2</v>
      </c>
      <c r="K37">
        <f t="shared" si="5"/>
        <v>1.3102500000968575E-2</v>
      </c>
      <c r="O37">
        <f t="shared" ca="1" si="2"/>
        <v>1.5909164290148423E-2</v>
      </c>
      <c r="Q37" s="2">
        <f t="shared" si="3"/>
        <v>44873.546280000002</v>
      </c>
    </row>
    <row r="38" spans="1:17" x14ac:dyDescent="0.2">
      <c r="C38" s="7"/>
      <c r="D38" s="7"/>
    </row>
    <row r="39" spans="1:17" x14ac:dyDescent="0.2">
      <c r="C39" s="7"/>
      <c r="D39" s="7"/>
    </row>
    <row r="40" spans="1:17" x14ac:dyDescent="0.2">
      <c r="C40" s="7"/>
      <c r="D40" s="7"/>
    </row>
    <row r="41" spans="1:17" x14ac:dyDescent="0.2">
      <c r="C41" s="7"/>
      <c r="D41" s="7"/>
    </row>
    <row r="42" spans="1:17" x14ac:dyDescent="0.2">
      <c r="C42" s="7"/>
      <c r="D42" s="7"/>
    </row>
    <row r="43" spans="1:17" x14ac:dyDescent="0.2">
      <c r="C43" s="7"/>
      <c r="D43" s="7"/>
    </row>
    <row r="44" spans="1:17" x14ac:dyDescent="0.2">
      <c r="C44" s="7"/>
      <c r="D44" s="7"/>
    </row>
    <row r="45" spans="1:17" x14ac:dyDescent="0.2">
      <c r="C45" s="7"/>
      <c r="D45" s="7"/>
    </row>
    <row r="46" spans="1:17" x14ac:dyDescent="0.2">
      <c r="C46" s="7"/>
      <c r="D46" s="7"/>
    </row>
    <row r="47" spans="1:17" x14ac:dyDescent="0.2">
      <c r="C47" s="7"/>
      <c r="D47" s="7"/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</sheetData>
  <sortState xmlns:xlrd2="http://schemas.microsoft.com/office/spreadsheetml/2017/richdata2" ref="A21:U38">
    <sortCondition ref="C21:C3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2024-07-29T05:16:03Z</dcterms:modified>
</cp:coreProperties>
</file>