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CC66BE7-6551-455D-992F-D4284E1069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J61" i="1" s="1"/>
  <c r="Q61" i="1"/>
  <c r="F14" i="1"/>
  <c r="E82" i="1"/>
  <c r="F82" i="1" s="1"/>
  <c r="G82" i="1" s="1"/>
  <c r="K82" i="1" s="1"/>
  <c r="E21" i="1"/>
  <c r="F21" i="1" s="1"/>
  <c r="G21" i="1" s="1"/>
  <c r="E22" i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S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L81" i="1" s="1"/>
  <c r="E83" i="1"/>
  <c r="F83" i="1" s="1"/>
  <c r="G83" i="1" s="1"/>
  <c r="L83" i="1" s="1"/>
  <c r="E84" i="1"/>
  <c r="F84" i="1" s="1"/>
  <c r="G84" i="1" s="1"/>
  <c r="L84" i="1" s="1"/>
  <c r="E85" i="1"/>
  <c r="F85" i="1" s="1"/>
  <c r="G85" i="1" s="1"/>
  <c r="L85" i="1" s="1"/>
  <c r="E86" i="1"/>
  <c r="F86" i="1" s="1"/>
  <c r="G86" i="1" s="1"/>
  <c r="L86" i="1" s="1"/>
  <c r="E87" i="1"/>
  <c r="F87" i="1"/>
  <c r="G87" i="1" s="1"/>
  <c r="L87" i="1" s="1"/>
  <c r="E88" i="1"/>
  <c r="F88" i="1" s="1"/>
  <c r="G88" i="1" s="1"/>
  <c r="L88" i="1" s="1"/>
  <c r="E89" i="1"/>
  <c r="F89" i="1" s="1"/>
  <c r="G89" i="1" s="1"/>
  <c r="L89" i="1" s="1"/>
  <c r="E90" i="1"/>
  <c r="F90" i="1" s="1"/>
  <c r="G90" i="1" s="1"/>
  <c r="L90" i="1" s="1"/>
  <c r="E91" i="1"/>
  <c r="F91" i="1" s="1"/>
  <c r="G91" i="1" s="1"/>
  <c r="L91" i="1" s="1"/>
  <c r="E92" i="1"/>
  <c r="F92" i="1" s="1"/>
  <c r="G92" i="1" s="1"/>
  <c r="L92" i="1" s="1"/>
  <c r="E93" i="1"/>
  <c r="F93" i="1" s="1"/>
  <c r="G93" i="1" s="1"/>
  <c r="L93" i="1" s="1"/>
  <c r="E94" i="1"/>
  <c r="F94" i="1" s="1"/>
  <c r="G94" i="1" s="1"/>
  <c r="L94" i="1" s="1"/>
  <c r="E95" i="1"/>
  <c r="F95" i="1" s="1"/>
  <c r="G95" i="1" s="1"/>
  <c r="L95" i="1" s="1"/>
  <c r="E96" i="1"/>
  <c r="F96" i="1" s="1"/>
  <c r="G96" i="1" s="1"/>
  <c r="L96" i="1" s="1"/>
  <c r="E97" i="1"/>
  <c r="F97" i="1" s="1"/>
  <c r="G97" i="1" s="1"/>
  <c r="L97" i="1" s="1"/>
  <c r="E98" i="1"/>
  <c r="F98" i="1" s="1"/>
  <c r="G98" i="1" s="1"/>
  <c r="L98" i="1" s="1"/>
  <c r="E99" i="1"/>
  <c r="F99" i="1" s="1"/>
  <c r="G99" i="1" s="1"/>
  <c r="L99" i="1" s="1"/>
  <c r="E100" i="1"/>
  <c r="F100" i="1" s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4" i="1"/>
  <c r="F104" i="1" s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Q82" i="1"/>
  <c r="Q105" i="1"/>
  <c r="Q106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2" i="1"/>
  <c r="Q103" i="1"/>
  <c r="Q104" i="1"/>
  <c r="Q100" i="1"/>
  <c r="Q101" i="1"/>
  <c r="Q80" i="1"/>
  <c r="Q62" i="1"/>
  <c r="Q63" i="1"/>
  <c r="Q64" i="1"/>
  <c r="Q71" i="1"/>
  <c r="Q72" i="1"/>
  <c r="Q73" i="1"/>
  <c r="Q74" i="1"/>
  <c r="Q75" i="1"/>
  <c r="Q76" i="1"/>
  <c r="Q77" i="1"/>
  <c r="Q78" i="1"/>
  <c r="Q79" i="1"/>
  <c r="C17" i="1"/>
  <c r="C9" i="1"/>
  <c r="Q65" i="1"/>
  <c r="Q68" i="1"/>
  <c r="Q66" i="1"/>
  <c r="Q69" i="1"/>
  <c r="Q70" i="1"/>
  <c r="Q6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D9" i="1"/>
  <c r="R22" i="1"/>
  <c r="Q21" i="1"/>
  <c r="C11" i="1" l="1"/>
  <c r="C12" i="1"/>
  <c r="C16" i="1" s="1"/>
  <c r="D18" i="1" s="1"/>
  <c r="H21" i="1"/>
  <c r="F15" i="1"/>
  <c r="O61" i="1" l="1"/>
  <c r="O96" i="1"/>
  <c r="O103" i="1"/>
  <c r="O48" i="1"/>
  <c r="O36" i="1"/>
  <c r="O65" i="1"/>
  <c r="O102" i="1"/>
  <c r="O38" i="1"/>
  <c r="O47" i="1"/>
  <c r="O44" i="1"/>
  <c r="O98" i="1"/>
  <c r="O63" i="1"/>
  <c r="O49" i="1"/>
  <c r="O82" i="1"/>
  <c r="O106" i="1"/>
  <c r="O91" i="1"/>
  <c r="O85" i="1"/>
  <c r="O57" i="1"/>
  <c r="O64" i="1"/>
  <c r="O26" i="1"/>
  <c r="O70" i="1"/>
  <c r="O79" i="1"/>
  <c r="O76" i="1"/>
  <c r="O73" i="1"/>
  <c r="O35" i="1"/>
  <c r="O95" i="1"/>
  <c r="O31" i="1"/>
  <c r="O72" i="1"/>
  <c r="O39" i="1"/>
  <c r="O69" i="1"/>
  <c r="O78" i="1"/>
  <c r="O81" i="1"/>
  <c r="O29" i="1"/>
  <c r="O62" i="1"/>
  <c r="O68" i="1"/>
  <c r="O22" i="1"/>
  <c r="O53" i="1"/>
  <c r="O105" i="1"/>
  <c r="O89" i="1"/>
  <c r="O55" i="1"/>
  <c r="O101" i="1"/>
  <c r="O24" i="1"/>
  <c r="O88" i="1"/>
  <c r="O97" i="1"/>
  <c r="O37" i="1"/>
  <c r="O46" i="1"/>
  <c r="O52" i="1"/>
  <c r="O30" i="1"/>
  <c r="O84" i="1"/>
  <c r="O99" i="1"/>
  <c r="O93" i="1"/>
  <c r="O60" i="1"/>
  <c r="O75" i="1"/>
  <c r="O23" i="1"/>
  <c r="O45" i="1"/>
  <c r="O100" i="1"/>
  <c r="O54" i="1"/>
  <c r="O59" i="1"/>
  <c r="O51" i="1"/>
  <c r="O67" i="1"/>
  <c r="O71" i="1"/>
  <c r="O87" i="1"/>
  <c r="O80" i="1"/>
  <c r="O92" i="1"/>
  <c r="O86" i="1"/>
  <c r="O104" i="1"/>
  <c r="O34" i="1"/>
  <c r="O42" i="1"/>
  <c r="O58" i="1"/>
  <c r="O21" i="1"/>
  <c r="O77" i="1"/>
  <c r="O50" i="1"/>
  <c r="O33" i="1"/>
  <c r="O32" i="1"/>
  <c r="O90" i="1"/>
  <c r="O40" i="1"/>
  <c r="O56" i="1"/>
  <c r="O28" i="1"/>
  <c r="O25" i="1"/>
  <c r="O83" i="1"/>
  <c r="O94" i="1"/>
  <c r="O66" i="1"/>
  <c r="C15" i="1"/>
  <c r="O27" i="1"/>
  <c r="O41" i="1"/>
  <c r="O74" i="1"/>
  <c r="O43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<sst xmlns="http://schemas.openxmlformats.org/spreadsheetml/2006/main" count="240" uniqueCount="81">
  <si>
    <t>OEJV 0198</t>
  </si>
  <si>
    <t>VSB-063</t>
  </si>
  <si>
    <t>VSB-059</t>
  </si>
  <si>
    <t>VSB 060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</si>
  <si>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</si>
  <si>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</si>
  <si>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</si>
  <si>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</si>
  <si>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</si>
  <si>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</si>
  <si>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</si>
  <si>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</si>
  <si>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</si>
  <si>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</si>
  <si>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</si>
  <si>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</si>
  <si>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</si>
  <si>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</si>
  <si>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</si>
  <si>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</si>
  <si>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</si>
  <si>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</si>
  <si>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</si>
  <si>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</si>
  <si>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</si>
  <si>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</si>
  <si>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</si>
  <si>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</si>
  <si>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</si>
  <si>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</si>
  <si>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</si>
  <si>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</si>
  <si>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</si>
  <si>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S Ant / GSC 06613-01557</t>
  </si>
  <si>
    <t>EW/KE:</t>
  </si>
  <si>
    <t>BBSAG Bull...17</t>
  </si>
  <si>
    <t>II</t>
  </si>
  <si>
    <t>BBSAG Bull...22</t>
  </si>
  <si>
    <t>BBSAG Bull...23</t>
  </si>
  <si>
    <t>BBSAG Bull...29</t>
  </si>
  <si>
    <t>BBSAG Bull...30</t>
  </si>
  <si>
    <t>BBSAG Bull.</t>
  </si>
  <si>
    <t>BBSAG Bull.2</t>
  </si>
  <si>
    <t>BBSAG Bull.8</t>
  </si>
  <si>
    <t>:</t>
  </si>
  <si>
    <t>BBSAG Bull.9</t>
  </si>
  <si>
    <t>BBSAG Bull.13</t>
  </si>
  <si>
    <t>BBSAG Bull.20</t>
  </si>
  <si>
    <t>BBSAG 26</t>
  </si>
  <si>
    <t>BBSAG Bull.21</t>
  </si>
  <si>
    <t>BBSAG Bull.26</t>
  </si>
  <si>
    <t>BBSAG Bull.57</t>
  </si>
  <si>
    <t>BAV-M 46</t>
  </si>
  <si>
    <t>BBSAG Bull.110</t>
  </si>
  <si>
    <t>BBSAG Bull.113</t>
  </si>
  <si>
    <t>vis</t>
  </si>
  <si>
    <t>VSB_061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</si>
  <si>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</si>
  <si>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</si>
  <si>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</si>
  <si>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</si>
  <si>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</si>
  <si>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</si>
  <si>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</si>
  <si>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pg</t>
  </si>
  <si>
    <t>CCD</t>
  </si>
  <si>
    <t>VSB 067</t>
  </si>
  <si>
    <t>cG</t>
  </si>
  <si>
    <t>JBAV, 55</t>
  </si>
  <si>
    <t>ARX</t>
  </si>
  <si>
    <t>TESS/RAA/PNC</t>
  </si>
  <si>
    <t>TESS</t>
  </si>
  <si>
    <t>JBAV, 79</t>
  </si>
  <si>
    <t>P</t>
  </si>
  <si>
    <t>VSS SEB Gp</t>
  </si>
  <si>
    <t xml:space="preserve">Mag </t>
  </si>
  <si>
    <t>Next ToM-P</t>
  </si>
  <si>
    <t>Next ToM-S</t>
  </si>
  <si>
    <t>6.27-6.83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</si>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</sst>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"/>
    <numFmt numFmtId="167" formatCode="0.000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9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29" fillId="0" borderId="0" xfId="0" applyFont="1">
      <alignment vertical="top"/>
    </xf>
    <xf numFmtId="0" fontId="12" fillId="0" borderId="0" xfId="0" applyFont="1">
      <alignment vertical="top"/>
    </xf>
    <xf numFmtId="0" fontId="30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0" xfId="42" applyFont="1" applyAlignment="1">
      <alignment horizontal="center"/>
    </xf>
    <xf numFmtId="0" fontId="5" fillId="0" borderId="0" xfId="0" applyFont="1" applyAlignme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6" fillId="0" borderId="0" xfId="0" applyFont="1" applyAlignment="1"/>
    <xf numFmtId="14" fontId="6" fillId="0" borderId="0" xfId="0" applyNumberFormat="1" applyFont="1" applyAlignment="1"/>
    <xf numFmtId="0" fontId="32" fillId="0" borderId="0" xfId="0" applyFont="1" applyAlignment="1"/>
    <xf numFmtId="0" fontId="32" fillId="0" borderId="0" xfId="0" applyFont="1" applyAlignment="1">
      <alignment horizontal="center"/>
    </xf>
    <xf numFmtId="43" fontId="31" fillId="0" borderId="0" xfId="48" applyFont="1" applyBorder="1"/>
    <xf numFmtId="0" fontId="31" fillId="0" borderId="0" xfId="0" applyFont="1" applyAlignment="1"/>
    <xf numFmtId="167" fontId="32" fillId="0" borderId="0" xfId="0" applyNumberFormat="1" applyFont="1" applyAlignment="1">
      <alignment horizontal="left"/>
    </xf>
    <xf numFmtId="165" fontId="32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166" fontId="31" fillId="0" borderId="0" xfId="0" applyNumberFormat="1" applyFont="1" applyAlignment="1">
      <alignment horizontal="left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left"/>
    </xf>
    <xf numFmtId="0" fontId="34" fillId="0" borderId="0" xfId="0" applyFont="1" applyAlignment="1"/>
    <xf numFmtId="0" fontId="0" fillId="24" borderId="12" xfId="0" applyFill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22" fontId="32" fillId="0" borderId="15" xfId="0" applyNumberFormat="1" applyFont="1" applyBorder="1" applyAlignment="1">
      <alignment horizontal="right" vertical="center"/>
    </xf>
    <xf numFmtId="22" fontId="32" fillId="0" borderId="16" xfId="0" applyNumberFormat="1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0" fontId="13" fillId="0" borderId="0" xfId="0" applyNumberFormat="1" applyFont="1" applyAlignment="1"/>
    <xf numFmtId="0" fontId="28" fillId="0" borderId="0" xfId="42" applyNumberFormat="1" applyFont="1" applyAlignment="1">
      <alignment horizontal="left"/>
    </xf>
    <xf numFmtId="0" fontId="5" fillId="0" borderId="0" xfId="41" applyNumberFormat="1" applyFont="1"/>
    <xf numFmtId="0" fontId="5" fillId="0" borderId="0" xfId="41" applyNumberFormat="1" applyFont="1" applyAlignment="1">
      <alignment horizontal="left"/>
    </xf>
    <xf numFmtId="0" fontId="5" fillId="0" borderId="0" xfId="42" applyNumberFormat="1" applyFont="1" applyAlignment="1">
      <alignment horizontal="left"/>
    </xf>
    <xf numFmtId="0" fontId="28" fillId="0" borderId="0" xfId="0" applyNumberFormat="1" applyFont="1">
      <alignment vertical="top"/>
    </xf>
    <xf numFmtId="0" fontId="32" fillId="0" borderId="0" xfId="0" applyNumberFormat="1" applyFont="1" applyAlignment="1"/>
    <xf numFmtId="0" fontId="31" fillId="0" borderId="0" xfId="0" applyNumberFormat="1" applyFont="1" applyAlignment="1"/>
    <xf numFmtId="0" fontId="31" fillId="0" borderId="0" xfId="0" applyNumberFormat="1" applyFont="1" applyAlignment="1">
      <alignment vertical="center" wrapText="1"/>
    </xf>
    <xf numFmtId="0" fontId="31" fillId="0" borderId="0" xfId="48" applyNumberFormat="1" applyFont="1" applyBorder="1"/>
    <xf numFmtId="0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18" xfId="0" applyBorder="1" applyAlignment="1"/>
    <xf numFmtId="0" fontId="36" fillId="0" borderId="18" xfId="0" applyFont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Ant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4.7079700001631863E-2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1-496D-AE01-98269BC4F10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3.1941450004524086E-2</c:v>
                </c:pt>
                <c:pt idx="2">
                  <c:v>3.3418099999835249E-2</c:v>
                </c:pt>
                <c:pt idx="3">
                  <c:v>3.1508800006122328E-2</c:v>
                </c:pt>
                <c:pt idx="4">
                  <c:v>3.7400750006781891E-2</c:v>
                </c:pt>
                <c:pt idx="5">
                  <c:v>3.1943399997544475E-2</c:v>
                </c:pt>
                <c:pt idx="6">
                  <c:v>3.9420050001353957E-2</c:v>
                </c:pt>
                <c:pt idx="7">
                  <c:v>1.3987400008772966E-2</c:v>
                </c:pt>
                <c:pt idx="8">
                  <c:v>3.3417350001400337E-2</c:v>
                </c:pt>
                <c:pt idx="9">
                  <c:v>3.498665000370238E-2</c:v>
                </c:pt>
                <c:pt idx="10">
                  <c:v>2.4691400001756847E-2</c:v>
                </c:pt>
                <c:pt idx="11">
                  <c:v>8.9666000058059581E-3</c:v>
                </c:pt>
                <c:pt idx="12">
                  <c:v>2.0577950002916623E-2</c:v>
                </c:pt>
                <c:pt idx="13">
                  <c:v>1.6557900002226233E-2</c:v>
                </c:pt>
                <c:pt idx="14">
                  <c:v>-5.8747500006575137E-3</c:v>
                </c:pt>
                <c:pt idx="15">
                  <c:v>4.1252500013797544E-3</c:v>
                </c:pt>
                <c:pt idx="16">
                  <c:v>6.1939500010339543E-3</c:v>
                </c:pt>
                <c:pt idx="17">
                  <c:v>1.1472500045783818E-3</c:v>
                </c:pt>
                <c:pt idx="18">
                  <c:v>-3.7840499935555272E-3</c:v>
                </c:pt>
                <c:pt idx="19">
                  <c:v>2.7215950009122025E-2</c:v>
                </c:pt>
                <c:pt idx="20">
                  <c:v>2.8761300003679935E-2</c:v>
                </c:pt>
                <c:pt idx="21">
                  <c:v>1.41079000022728E-2</c:v>
                </c:pt>
                <c:pt idx="22">
                  <c:v>3.1291499981307425E-3</c:v>
                </c:pt>
                <c:pt idx="23">
                  <c:v>4.1512400006467942E-2</c:v>
                </c:pt>
                <c:pt idx="24">
                  <c:v>1.8674500002816785E-2</c:v>
                </c:pt>
                <c:pt idx="25">
                  <c:v>2.7151150003192015E-2</c:v>
                </c:pt>
                <c:pt idx="26">
                  <c:v>-1.0303499999281485E-2</c:v>
                </c:pt>
                <c:pt idx="27">
                  <c:v>1.0241100004350301E-2</c:v>
                </c:pt>
                <c:pt idx="29">
                  <c:v>-2.7021900001273025E-2</c:v>
                </c:pt>
                <c:pt idx="30">
                  <c:v>-2.1021900000050664E-2</c:v>
                </c:pt>
                <c:pt idx="31">
                  <c:v>-3.654524999728892E-2</c:v>
                </c:pt>
                <c:pt idx="32">
                  <c:v>-2.5545249998685904E-2</c:v>
                </c:pt>
                <c:pt idx="33">
                  <c:v>-4.106859999592416E-2</c:v>
                </c:pt>
                <c:pt idx="34">
                  <c:v>-4.0068599999358412E-2</c:v>
                </c:pt>
                <c:pt idx="35">
                  <c:v>-3.0175699997926131E-2</c:v>
                </c:pt>
                <c:pt idx="36">
                  <c:v>-1.0677049991500098E-2</c:v>
                </c:pt>
                <c:pt idx="37">
                  <c:v>6.7995999997947365E-3</c:v>
                </c:pt>
                <c:pt idx="38">
                  <c:v>-1.1723750001692679E-2</c:v>
                </c:pt>
                <c:pt idx="39">
                  <c:v>-8.6550499981967732E-3</c:v>
                </c:pt>
                <c:pt idx="41">
                  <c:v>1.5763749885081779E-2</c:v>
                </c:pt>
                <c:pt idx="42">
                  <c:v>1.2717050158244092E-2</c:v>
                </c:pt>
                <c:pt idx="43">
                  <c:v>1.5147000085562468E-2</c:v>
                </c:pt>
                <c:pt idx="44">
                  <c:v>1.7761049937689677E-2</c:v>
                </c:pt>
                <c:pt idx="45">
                  <c:v>1.7761049937689677E-2</c:v>
                </c:pt>
                <c:pt idx="46">
                  <c:v>1.7761050003173295E-2</c:v>
                </c:pt>
                <c:pt idx="47">
                  <c:v>1.3809699805278797E-2</c:v>
                </c:pt>
                <c:pt idx="48">
                  <c:v>1.3809699805278797E-2</c:v>
                </c:pt>
                <c:pt idx="49">
                  <c:v>1.3809700001729652E-2</c:v>
                </c:pt>
                <c:pt idx="50">
                  <c:v>2.2831700007373001E-2</c:v>
                </c:pt>
                <c:pt idx="51">
                  <c:v>1.1308350003673695E-2</c:v>
                </c:pt>
                <c:pt idx="52">
                  <c:v>3.8070000009611249E-3</c:v>
                </c:pt>
                <c:pt idx="53">
                  <c:v>2.1283650006807875E-2</c:v>
                </c:pt>
                <c:pt idx="54">
                  <c:v>6.969100002606865E-3</c:v>
                </c:pt>
                <c:pt idx="55">
                  <c:v>2.5445750005019363E-2</c:v>
                </c:pt>
                <c:pt idx="56">
                  <c:v>1.0922400004346855E-2</c:v>
                </c:pt>
                <c:pt idx="57">
                  <c:v>6.8977000046288595E-3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1-496D-AE01-98269BC4F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1-496D-AE01-98269BC4F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8">
                  <c:v>1.5449000005901325E-2</c:v>
                </c:pt>
                <c:pt idx="59">
                  <c:v>-2.1955149997666012E-2</c:v>
                </c:pt>
                <c:pt idx="61">
                  <c:v>1.381180556199979E-2</c:v>
                </c:pt>
                <c:pt idx="79">
                  <c:v>1.5751150014693849E-2</c:v>
                </c:pt>
                <c:pt idx="80">
                  <c:v>1.5271799973561428E-2</c:v>
                </c:pt>
                <c:pt idx="81">
                  <c:v>1.3057150034001097E-2</c:v>
                </c:pt>
                <c:pt idx="82">
                  <c:v>8.3476999861886725E-3</c:v>
                </c:pt>
                <c:pt idx="83">
                  <c:v>1.3378149938944262E-2</c:v>
                </c:pt>
                <c:pt idx="84">
                  <c:v>1.2774350005201995E-2</c:v>
                </c:pt>
                <c:pt idx="85">
                  <c:v>1.327300000411924E-2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F1-496D-AE01-98269BC4F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60">
                  <c:v>1.381180556199979E-2</c:v>
                </c:pt>
                <c:pt idx="62">
                  <c:v>1.4557021262589842E-2</c:v>
                </c:pt>
                <c:pt idx="63">
                  <c:v>1.4016858891409356E-2</c:v>
                </c:pt>
                <c:pt idx="64">
                  <c:v>1.4414593948458787E-2</c:v>
                </c:pt>
                <c:pt idx="65">
                  <c:v>1.4216459028830286E-2</c:v>
                </c:pt>
                <c:pt idx="66">
                  <c:v>1.4475651929387823E-2</c:v>
                </c:pt>
                <c:pt idx="67">
                  <c:v>1.4162829473207239E-2</c:v>
                </c:pt>
                <c:pt idx="68">
                  <c:v>1.4549794708727859E-2</c:v>
                </c:pt>
                <c:pt idx="69">
                  <c:v>1.3811902339512017E-2</c:v>
                </c:pt>
                <c:pt idx="70">
                  <c:v>1.4570024301065132E-2</c:v>
                </c:pt>
                <c:pt idx="71">
                  <c:v>1.3998878857819363E-2</c:v>
                </c:pt>
                <c:pt idx="72">
                  <c:v>1.4624820076278411E-2</c:v>
                </c:pt>
                <c:pt idx="73">
                  <c:v>1.3609951303806156E-2</c:v>
                </c:pt>
                <c:pt idx="74">
                  <c:v>1.4166159278829582E-2</c:v>
                </c:pt>
                <c:pt idx="75">
                  <c:v>1.3823929475620389E-2</c:v>
                </c:pt>
                <c:pt idx="76">
                  <c:v>1.4268835082475562E-2</c:v>
                </c:pt>
                <c:pt idx="77">
                  <c:v>1.3558943581301719E-2</c:v>
                </c:pt>
                <c:pt idx="78">
                  <c:v>1.4187724402290769E-2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F1-496D-AE01-98269BC4F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F1-496D-AE01-98269BC4F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0</c:v>
                  </c:pt>
                  <c:pt idx="60">
                    <c:v>8.6799999999999996E-4</c:v>
                  </c:pt>
                  <c:pt idx="61">
                    <c:v>8.6799999999999996E-4</c:v>
                  </c:pt>
                  <c:pt idx="62">
                    <c:v>8.4000000000000003E-4</c:v>
                  </c:pt>
                  <c:pt idx="63">
                    <c:v>6.8000000000000005E-4</c:v>
                  </c:pt>
                  <c:pt idx="64">
                    <c:v>8.4400000000000005E-5</c:v>
                  </c:pt>
                  <c:pt idx="65">
                    <c:v>5.8900000000000001E-4</c:v>
                  </c:pt>
                  <c:pt idx="66">
                    <c:v>9.6400000000000001E-4</c:v>
                  </c:pt>
                  <c:pt idx="67">
                    <c:v>6.9999999999999999E-4</c:v>
                  </c:pt>
                  <c:pt idx="68">
                    <c:v>9.9700000000000006E-4</c:v>
                  </c:pt>
                  <c:pt idx="69">
                    <c:v>7.0799999999999997E-4</c:v>
                  </c:pt>
                  <c:pt idx="70">
                    <c:v>8.8500000000000004E-4</c:v>
                  </c:pt>
                  <c:pt idx="71">
                    <c:v>6.1300000000000005E-4</c:v>
                  </c:pt>
                  <c:pt idx="72">
                    <c:v>9.7799999999999992E-4</c:v>
                  </c:pt>
                  <c:pt idx="73">
                    <c:v>5.9599999999999996E-4</c:v>
                  </c:pt>
                  <c:pt idx="74">
                    <c:v>9.2299999999999999E-4</c:v>
                  </c:pt>
                  <c:pt idx="75">
                    <c:v>5.8699999999999996E-4</c:v>
                  </c:pt>
                  <c:pt idx="76">
                    <c:v>9.3599999999999998E-4</c:v>
                  </c:pt>
                  <c:pt idx="77">
                    <c:v>6.0599999999999998E-4</c:v>
                  </c:pt>
                  <c:pt idx="78">
                    <c:v>9.7799999999999992E-4</c:v>
                  </c:pt>
                  <c:pt idx="79">
                    <c:v>4.0000000000000001E-3</c:v>
                  </c:pt>
                  <c:pt idx="80">
                    <c:v>3.0000000000000001E-3</c:v>
                  </c:pt>
                  <c:pt idx="81">
                    <c:v>2.0999999999999999E-3</c:v>
                  </c:pt>
                  <c:pt idx="82">
                    <c:v>1.4E-3</c:v>
                  </c:pt>
                  <c:pt idx="83">
                    <c:v>2E-3</c:v>
                  </c:pt>
                  <c:pt idx="84">
                    <c:v>5.0000000000000001E-3</c:v>
                  </c:pt>
                  <c:pt idx="8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F1-496D-AE01-98269BC4F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1.3444821238664433E-2</c:v>
                </c:pt>
                <c:pt idx="1">
                  <c:v>1.2625565248481744E-2</c:v>
                </c:pt>
                <c:pt idx="2">
                  <c:v>1.2625410525915138E-2</c:v>
                </c:pt>
                <c:pt idx="3">
                  <c:v>1.2621594035938837E-2</c:v>
                </c:pt>
                <c:pt idx="4">
                  <c:v>1.2577807549589129E-2</c:v>
                </c:pt>
                <c:pt idx="5">
                  <c:v>1.2571463924358255E-2</c:v>
                </c:pt>
                <c:pt idx="6">
                  <c:v>1.2571309201791647E-2</c:v>
                </c:pt>
                <c:pt idx="7">
                  <c:v>1.256733798924874E-2</c:v>
                </c:pt>
                <c:pt idx="8">
                  <c:v>1.256687382154892E-2</c:v>
                </c:pt>
                <c:pt idx="9">
                  <c:v>1.2508801284882524E-2</c:v>
                </c:pt>
                <c:pt idx="10">
                  <c:v>1.2501323027496531E-2</c:v>
                </c:pt>
                <c:pt idx="11">
                  <c:v>1.245676292831379E-2</c:v>
                </c:pt>
                <c:pt idx="12">
                  <c:v>1.2448665780661372E-2</c:v>
                </c:pt>
                <c:pt idx="13">
                  <c:v>1.2396627424092638E-2</c:v>
                </c:pt>
                <c:pt idx="14">
                  <c:v>1.2392656211549731E-2</c:v>
                </c:pt>
                <c:pt idx="15">
                  <c:v>1.2392656211549731E-2</c:v>
                </c:pt>
                <c:pt idx="16">
                  <c:v>1.2390902689128187E-2</c:v>
                </c:pt>
                <c:pt idx="17">
                  <c:v>1.2390593243994975E-2</c:v>
                </c:pt>
                <c:pt idx="18">
                  <c:v>1.2388839721573432E-2</c:v>
                </c:pt>
                <c:pt idx="19">
                  <c:v>1.2388839721573432E-2</c:v>
                </c:pt>
                <c:pt idx="20">
                  <c:v>1.2386931476585282E-2</c:v>
                </c:pt>
                <c:pt idx="21">
                  <c:v>1.2345053235223724E-2</c:v>
                </c:pt>
                <c:pt idx="22">
                  <c:v>1.2284453563302751E-2</c:v>
                </c:pt>
                <c:pt idx="23">
                  <c:v>1.2283679950469717E-2</c:v>
                </c:pt>
                <c:pt idx="24">
                  <c:v>1.2282545318314601E-2</c:v>
                </c:pt>
                <c:pt idx="25">
                  <c:v>1.2282390595747995E-2</c:v>
                </c:pt>
                <c:pt idx="26">
                  <c:v>1.2280482350759844E-2</c:v>
                </c:pt>
                <c:pt idx="27">
                  <c:v>1.2220037401405478E-2</c:v>
                </c:pt>
                <c:pt idx="28">
                  <c:v>1.1890323611966515E-2</c:v>
                </c:pt>
                <c:pt idx="29">
                  <c:v>1.1635186099632001E-2</c:v>
                </c:pt>
                <c:pt idx="30">
                  <c:v>1.1635186099632001E-2</c:v>
                </c:pt>
                <c:pt idx="31">
                  <c:v>1.1635031377065393E-2</c:v>
                </c:pt>
                <c:pt idx="32">
                  <c:v>1.1635031377065393E-2</c:v>
                </c:pt>
                <c:pt idx="33">
                  <c:v>1.1634876654498787E-2</c:v>
                </c:pt>
                <c:pt idx="34">
                  <c:v>1.1634876654498787E-2</c:v>
                </c:pt>
                <c:pt idx="35">
                  <c:v>1.1115111979077878E-2</c:v>
                </c:pt>
                <c:pt idx="36">
                  <c:v>1.1112894288956515E-2</c:v>
                </c:pt>
                <c:pt idx="37">
                  <c:v>1.1112739566389909E-2</c:v>
                </c:pt>
                <c:pt idx="38">
                  <c:v>1.1112584843823301E-2</c:v>
                </c:pt>
                <c:pt idx="39">
                  <c:v>1.1110831321401759E-2</c:v>
                </c:pt>
                <c:pt idx="40">
                  <c:v>1.0662600045942033E-2</c:v>
                </c:pt>
                <c:pt idx="41">
                  <c:v>9.9650591414899795E-3</c:v>
                </c:pt>
                <c:pt idx="42">
                  <c:v>9.9647496963567658E-3</c:v>
                </c:pt>
                <c:pt idx="43">
                  <c:v>9.9642855286569462E-3</c:v>
                </c:pt>
                <c:pt idx="44">
                  <c:v>9.9606237612472528E-3</c:v>
                </c:pt>
                <c:pt idx="45">
                  <c:v>9.9606237612472528E-3</c:v>
                </c:pt>
                <c:pt idx="46">
                  <c:v>9.9606237612472528E-3</c:v>
                </c:pt>
                <c:pt idx="47">
                  <c:v>9.9068318822569772E-3</c:v>
                </c:pt>
                <c:pt idx="48">
                  <c:v>9.9068318822569772E-3</c:v>
                </c:pt>
                <c:pt idx="49">
                  <c:v>9.9068318822569772E-3</c:v>
                </c:pt>
                <c:pt idx="50">
                  <c:v>9.9047689147022198E-3</c:v>
                </c:pt>
                <c:pt idx="51">
                  <c:v>9.9046141921356138E-3</c:v>
                </c:pt>
                <c:pt idx="52">
                  <c:v>9.9023965020142504E-3</c:v>
                </c:pt>
                <c:pt idx="53">
                  <c:v>9.9022417794476427E-3</c:v>
                </c:pt>
                <c:pt idx="54">
                  <c:v>9.9012618698591341E-3</c:v>
                </c:pt>
                <c:pt idx="55">
                  <c:v>9.9011071472925264E-3</c:v>
                </c:pt>
                <c:pt idx="56">
                  <c:v>9.9009524247259204E-3</c:v>
                </c:pt>
                <c:pt idx="57">
                  <c:v>9.8985800120379511E-3</c:v>
                </c:pt>
                <c:pt idx="58">
                  <c:v>9.7765554811741016E-3</c:v>
                </c:pt>
                <c:pt idx="59">
                  <c:v>9.7277147243152399E-3</c:v>
                </c:pt>
                <c:pt idx="60">
                  <c:v>9.7253938858161398E-3</c:v>
                </c:pt>
                <c:pt idx="61">
                  <c:v>9.7253938858161398E-3</c:v>
                </c:pt>
                <c:pt idx="62">
                  <c:v>9.7253423116272705E-3</c:v>
                </c:pt>
                <c:pt idx="63">
                  <c:v>9.7240529569055482E-3</c:v>
                </c:pt>
                <c:pt idx="64">
                  <c:v>9.724001382716679E-3</c:v>
                </c:pt>
                <c:pt idx="65">
                  <c:v>9.7219899893507909E-3</c:v>
                </c:pt>
                <c:pt idx="66">
                  <c:v>9.7219384151619216E-3</c:v>
                </c:pt>
                <c:pt idx="67">
                  <c:v>9.7211648023288882E-3</c:v>
                </c:pt>
                <c:pt idx="68">
                  <c:v>9.721113228140019E-3</c:v>
                </c:pt>
                <c:pt idx="69">
                  <c:v>9.7197207250405582E-3</c:v>
                </c:pt>
                <c:pt idx="70">
                  <c:v>9.719669150851689E-3</c:v>
                </c:pt>
                <c:pt idx="71">
                  <c:v>9.7176577574858026E-3</c:v>
                </c:pt>
                <c:pt idx="72">
                  <c:v>9.7176061832969333E-3</c:v>
                </c:pt>
                <c:pt idx="73">
                  <c:v>9.6080110319504922E-3</c:v>
                </c:pt>
                <c:pt idx="74">
                  <c:v>9.607959457761623E-3</c:v>
                </c:pt>
                <c:pt idx="75">
                  <c:v>9.6067732514176392E-3</c:v>
                </c:pt>
                <c:pt idx="76">
                  <c:v>9.6067216772287699E-3</c:v>
                </c:pt>
                <c:pt idx="77">
                  <c:v>9.6045039871074066E-3</c:v>
                </c:pt>
                <c:pt idx="78">
                  <c:v>9.6044524129185373E-3</c:v>
                </c:pt>
                <c:pt idx="79">
                  <c:v>9.6005327745644995E-3</c:v>
                </c:pt>
                <c:pt idx="80">
                  <c:v>9.5962521168883805E-3</c:v>
                </c:pt>
                <c:pt idx="81">
                  <c:v>9.5499900694729651E-3</c:v>
                </c:pt>
                <c:pt idx="82">
                  <c:v>9.548907011506718E-3</c:v>
                </c:pt>
                <c:pt idx="83">
                  <c:v>9.545864134363452E-3</c:v>
                </c:pt>
                <c:pt idx="84">
                  <c:v>9.4858317785200368E-3</c:v>
                </c:pt>
                <c:pt idx="85">
                  <c:v>9.4836140883986734E-3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F1-496D-AE01-98269BC4F10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6C-4F14-B5FC-F0457FCC1328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-26973</c:v>
                </c:pt>
                <c:pt idx="1">
                  <c:v>-19030.5</c:v>
                </c:pt>
                <c:pt idx="2">
                  <c:v>-19029</c:v>
                </c:pt>
                <c:pt idx="3">
                  <c:v>-18992</c:v>
                </c:pt>
                <c:pt idx="4">
                  <c:v>-18567.5</c:v>
                </c:pt>
                <c:pt idx="5">
                  <c:v>-18506</c:v>
                </c:pt>
                <c:pt idx="6">
                  <c:v>-18504.5</c:v>
                </c:pt>
                <c:pt idx="7">
                  <c:v>-18466</c:v>
                </c:pt>
                <c:pt idx="8">
                  <c:v>-18461.5</c:v>
                </c:pt>
                <c:pt idx="9">
                  <c:v>-17898.5</c:v>
                </c:pt>
                <c:pt idx="10">
                  <c:v>-17826</c:v>
                </c:pt>
                <c:pt idx="11">
                  <c:v>-17394</c:v>
                </c:pt>
                <c:pt idx="12">
                  <c:v>-17315.5</c:v>
                </c:pt>
                <c:pt idx="13">
                  <c:v>-16811</c:v>
                </c:pt>
                <c:pt idx="14">
                  <c:v>-16772.5</c:v>
                </c:pt>
                <c:pt idx="15">
                  <c:v>-16772.5</c:v>
                </c:pt>
                <c:pt idx="16">
                  <c:v>-16755.5</c:v>
                </c:pt>
                <c:pt idx="17">
                  <c:v>-16752.5</c:v>
                </c:pt>
                <c:pt idx="18">
                  <c:v>-16735.5</c:v>
                </c:pt>
                <c:pt idx="19">
                  <c:v>-16735.5</c:v>
                </c:pt>
                <c:pt idx="20">
                  <c:v>-16717</c:v>
                </c:pt>
                <c:pt idx="21">
                  <c:v>-16311</c:v>
                </c:pt>
                <c:pt idx="22">
                  <c:v>-15723.5</c:v>
                </c:pt>
                <c:pt idx="23">
                  <c:v>-15716</c:v>
                </c:pt>
                <c:pt idx="24">
                  <c:v>-15705</c:v>
                </c:pt>
                <c:pt idx="25">
                  <c:v>-15703.5</c:v>
                </c:pt>
                <c:pt idx="26">
                  <c:v>-15685</c:v>
                </c:pt>
                <c:pt idx="27">
                  <c:v>-15099</c:v>
                </c:pt>
                <c:pt idx="28">
                  <c:v>-11902.5</c:v>
                </c:pt>
                <c:pt idx="29">
                  <c:v>-9429</c:v>
                </c:pt>
                <c:pt idx="30">
                  <c:v>-9429</c:v>
                </c:pt>
                <c:pt idx="31">
                  <c:v>-9427.5</c:v>
                </c:pt>
                <c:pt idx="32">
                  <c:v>-9427.5</c:v>
                </c:pt>
                <c:pt idx="33">
                  <c:v>-9426</c:v>
                </c:pt>
                <c:pt idx="34">
                  <c:v>-9426</c:v>
                </c:pt>
                <c:pt idx="35">
                  <c:v>-4387</c:v>
                </c:pt>
                <c:pt idx="36">
                  <c:v>-4365.5</c:v>
                </c:pt>
                <c:pt idx="37">
                  <c:v>-4364</c:v>
                </c:pt>
                <c:pt idx="38">
                  <c:v>-4362.5</c:v>
                </c:pt>
                <c:pt idx="39">
                  <c:v>-4345.5</c:v>
                </c:pt>
                <c:pt idx="40">
                  <c:v>0</c:v>
                </c:pt>
                <c:pt idx="41">
                  <c:v>6762.5</c:v>
                </c:pt>
                <c:pt idx="42">
                  <c:v>6765.5</c:v>
                </c:pt>
                <c:pt idx="43">
                  <c:v>6770</c:v>
                </c:pt>
                <c:pt idx="44">
                  <c:v>6805.5</c:v>
                </c:pt>
                <c:pt idx="45">
                  <c:v>6805.5</c:v>
                </c:pt>
                <c:pt idx="46">
                  <c:v>6805.5</c:v>
                </c:pt>
                <c:pt idx="47">
                  <c:v>7327</c:v>
                </c:pt>
                <c:pt idx="48">
                  <c:v>7327</c:v>
                </c:pt>
                <c:pt idx="49">
                  <c:v>7327</c:v>
                </c:pt>
                <c:pt idx="50">
                  <c:v>7347</c:v>
                </c:pt>
                <c:pt idx="51">
                  <c:v>7348.5</c:v>
                </c:pt>
                <c:pt idx="52">
                  <c:v>7370</c:v>
                </c:pt>
                <c:pt idx="53">
                  <c:v>7371.5</c:v>
                </c:pt>
                <c:pt idx="54">
                  <c:v>7381</c:v>
                </c:pt>
                <c:pt idx="55">
                  <c:v>7382.5</c:v>
                </c:pt>
                <c:pt idx="56">
                  <c:v>7384</c:v>
                </c:pt>
                <c:pt idx="57">
                  <c:v>7407</c:v>
                </c:pt>
                <c:pt idx="58">
                  <c:v>8590</c:v>
                </c:pt>
                <c:pt idx="59">
                  <c:v>9063.5</c:v>
                </c:pt>
                <c:pt idx="60">
                  <c:v>9086</c:v>
                </c:pt>
                <c:pt idx="61">
                  <c:v>9086</c:v>
                </c:pt>
                <c:pt idx="62">
                  <c:v>9086.5</c:v>
                </c:pt>
                <c:pt idx="63">
                  <c:v>9099</c:v>
                </c:pt>
                <c:pt idx="64">
                  <c:v>9099.5</c:v>
                </c:pt>
                <c:pt idx="65">
                  <c:v>9119</c:v>
                </c:pt>
                <c:pt idx="66">
                  <c:v>9119.5</c:v>
                </c:pt>
                <c:pt idx="67">
                  <c:v>9127</c:v>
                </c:pt>
                <c:pt idx="68">
                  <c:v>9127.5</c:v>
                </c:pt>
                <c:pt idx="69">
                  <c:v>9141</c:v>
                </c:pt>
                <c:pt idx="70">
                  <c:v>9141.5</c:v>
                </c:pt>
                <c:pt idx="71">
                  <c:v>9161</c:v>
                </c:pt>
                <c:pt idx="72">
                  <c:v>9161.5</c:v>
                </c:pt>
                <c:pt idx="73">
                  <c:v>10224</c:v>
                </c:pt>
                <c:pt idx="74">
                  <c:v>10224.5</c:v>
                </c:pt>
                <c:pt idx="75">
                  <c:v>10236</c:v>
                </c:pt>
                <c:pt idx="76">
                  <c:v>10236.5</c:v>
                </c:pt>
                <c:pt idx="77">
                  <c:v>10258</c:v>
                </c:pt>
                <c:pt idx="78">
                  <c:v>10258.5</c:v>
                </c:pt>
                <c:pt idx="79">
                  <c:v>10296.5</c:v>
                </c:pt>
                <c:pt idx="80">
                  <c:v>10338</c:v>
                </c:pt>
                <c:pt idx="81">
                  <c:v>10786.5</c:v>
                </c:pt>
                <c:pt idx="82">
                  <c:v>10797</c:v>
                </c:pt>
                <c:pt idx="83">
                  <c:v>10826.5</c:v>
                </c:pt>
                <c:pt idx="84">
                  <c:v>11408.5</c:v>
                </c:pt>
                <c:pt idx="85">
                  <c:v>11430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28">
                  <c:v>-0.12201774999994086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6C-4F14-B5FC-F0457FCC1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66148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-26973</c:v>
                      </c:pt>
                      <c:pt idx="1">
                        <c:v>-19030.5</c:v>
                      </c:pt>
                      <c:pt idx="2">
                        <c:v>-19029</c:v>
                      </c:pt>
                      <c:pt idx="3">
                        <c:v>-18992</c:v>
                      </c:pt>
                      <c:pt idx="4">
                        <c:v>-18567.5</c:v>
                      </c:pt>
                      <c:pt idx="5">
                        <c:v>-18506</c:v>
                      </c:pt>
                      <c:pt idx="6">
                        <c:v>-18504.5</c:v>
                      </c:pt>
                      <c:pt idx="7">
                        <c:v>-18466</c:v>
                      </c:pt>
                      <c:pt idx="8">
                        <c:v>-18461.5</c:v>
                      </c:pt>
                      <c:pt idx="9">
                        <c:v>-17898.5</c:v>
                      </c:pt>
                      <c:pt idx="10">
                        <c:v>-17826</c:v>
                      </c:pt>
                      <c:pt idx="11">
                        <c:v>-17394</c:v>
                      </c:pt>
                      <c:pt idx="12">
                        <c:v>-17315.5</c:v>
                      </c:pt>
                      <c:pt idx="13">
                        <c:v>-16811</c:v>
                      </c:pt>
                      <c:pt idx="14">
                        <c:v>-16772.5</c:v>
                      </c:pt>
                      <c:pt idx="15">
                        <c:v>-16772.5</c:v>
                      </c:pt>
                      <c:pt idx="16">
                        <c:v>-16755.5</c:v>
                      </c:pt>
                      <c:pt idx="17">
                        <c:v>-16752.5</c:v>
                      </c:pt>
                      <c:pt idx="18">
                        <c:v>-16735.5</c:v>
                      </c:pt>
                      <c:pt idx="19">
                        <c:v>-16735.5</c:v>
                      </c:pt>
                      <c:pt idx="20">
                        <c:v>-16717</c:v>
                      </c:pt>
                      <c:pt idx="21">
                        <c:v>-16311</c:v>
                      </c:pt>
                      <c:pt idx="22">
                        <c:v>-15723.5</c:v>
                      </c:pt>
                      <c:pt idx="23">
                        <c:v>-15716</c:v>
                      </c:pt>
                      <c:pt idx="24">
                        <c:v>-15705</c:v>
                      </c:pt>
                      <c:pt idx="25">
                        <c:v>-15703.5</c:v>
                      </c:pt>
                      <c:pt idx="26">
                        <c:v>-15685</c:v>
                      </c:pt>
                      <c:pt idx="27">
                        <c:v>-15099</c:v>
                      </c:pt>
                      <c:pt idx="28">
                        <c:v>-11902.5</c:v>
                      </c:pt>
                      <c:pt idx="29">
                        <c:v>-9429</c:v>
                      </c:pt>
                      <c:pt idx="30">
                        <c:v>-9429</c:v>
                      </c:pt>
                      <c:pt idx="31">
                        <c:v>-9427.5</c:v>
                      </c:pt>
                      <c:pt idx="32">
                        <c:v>-9427.5</c:v>
                      </c:pt>
                      <c:pt idx="33">
                        <c:v>-9426</c:v>
                      </c:pt>
                      <c:pt idx="34">
                        <c:v>-9426</c:v>
                      </c:pt>
                      <c:pt idx="35">
                        <c:v>-4387</c:v>
                      </c:pt>
                      <c:pt idx="36">
                        <c:v>-4365.5</c:v>
                      </c:pt>
                      <c:pt idx="37">
                        <c:v>-4364</c:v>
                      </c:pt>
                      <c:pt idx="38">
                        <c:v>-4362.5</c:v>
                      </c:pt>
                      <c:pt idx="39">
                        <c:v>-4345.5</c:v>
                      </c:pt>
                      <c:pt idx="40">
                        <c:v>0</c:v>
                      </c:pt>
                      <c:pt idx="41">
                        <c:v>6762.5</c:v>
                      </c:pt>
                      <c:pt idx="42">
                        <c:v>6765.5</c:v>
                      </c:pt>
                      <c:pt idx="43">
                        <c:v>6770</c:v>
                      </c:pt>
                      <c:pt idx="44">
                        <c:v>6805.5</c:v>
                      </c:pt>
                      <c:pt idx="45">
                        <c:v>6805.5</c:v>
                      </c:pt>
                      <c:pt idx="46">
                        <c:v>6805.5</c:v>
                      </c:pt>
                      <c:pt idx="47">
                        <c:v>7327</c:v>
                      </c:pt>
                      <c:pt idx="48">
                        <c:v>7327</c:v>
                      </c:pt>
                      <c:pt idx="49">
                        <c:v>7327</c:v>
                      </c:pt>
                      <c:pt idx="50">
                        <c:v>7347</c:v>
                      </c:pt>
                      <c:pt idx="51">
                        <c:v>7348.5</c:v>
                      </c:pt>
                      <c:pt idx="52">
                        <c:v>7370</c:v>
                      </c:pt>
                      <c:pt idx="53">
                        <c:v>7371.5</c:v>
                      </c:pt>
                      <c:pt idx="54">
                        <c:v>7381</c:v>
                      </c:pt>
                      <c:pt idx="55">
                        <c:v>7382.5</c:v>
                      </c:pt>
                      <c:pt idx="56">
                        <c:v>7384</c:v>
                      </c:pt>
                      <c:pt idx="57">
                        <c:v>7407</c:v>
                      </c:pt>
                      <c:pt idx="58">
                        <c:v>8590</c:v>
                      </c:pt>
                      <c:pt idx="59">
                        <c:v>9063.5</c:v>
                      </c:pt>
                      <c:pt idx="60">
                        <c:v>9086</c:v>
                      </c:pt>
                      <c:pt idx="61">
                        <c:v>9086</c:v>
                      </c:pt>
                      <c:pt idx="62">
                        <c:v>9086.5</c:v>
                      </c:pt>
                      <c:pt idx="63">
                        <c:v>9099</c:v>
                      </c:pt>
                      <c:pt idx="64">
                        <c:v>9099.5</c:v>
                      </c:pt>
                      <c:pt idx="65">
                        <c:v>9119</c:v>
                      </c:pt>
                      <c:pt idx="66">
                        <c:v>9119.5</c:v>
                      </c:pt>
                      <c:pt idx="67">
                        <c:v>9127</c:v>
                      </c:pt>
                      <c:pt idx="68">
                        <c:v>9127.5</c:v>
                      </c:pt>
                      <c:pt idx="69">
                        <c:v>9141</c:v>
                      </c:pt>
                      <c:pt idx="70">
                        <c:v>9141.5</c:v>
                      </c:pt>
                      <c:pt idx="71">
                        <c:v>9161</c:v>
                      </c:pt>
                      <c:pt idx="72">
                        <c:v>9161.5</c:v>
                      </c:pt>
                      <c:pt idx="73">
                        <c:v>10224</c:v>
                      </c:pt>
                      <c:pt idx="74">
                        <c:v>10224.5</c:v>
                      </c:pt>
                      <c:pt idx="75">
                        <c:v>10236</c:v>
                      </c:pt>
                      <c:pt idx="76">
                        <c:v>10236.5</c:v>
                      </c:pt>
                      <c:pt idx="77">
                        <c:v>10258</c:v>
                      </c:pt>
                      <c:pt idx="78">
                        <c:v>10258.5</c:v>
                      </c:pt>
                      <c:pt idx="79">
                        <c:v>10296.5</c:v>
                      </c:pt>
                      <c:pt idx="80">
                        <c:v>10338</c:v>
                      </c:pt>
                      <c:pt idx="81">
                        <c:v>10786.5</c:v>
                      </c:pt>
                      <c:pt idx="82">
                        <c:v>10797</c:v>
                      </c:pt>
                      <c:pt idx="83">
                        <c:v>10826.5</c:v>
                      </c:pt>
                      <c:pt idx="84">
                        <c:v>11408.5</c:v>
                      </c:pt>
                      <c:pt idx="85">
                        <c:v>11430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Active!$Q$21:$Q$999</c15:sqref>
                        </c15:formulaRef>
                      </c:ext>
                    </c:extLst>
                    <c:numCache>
                      <c:formatCode>m/d/yyyy</c:formatCode>
                      <c:ptCount val="979"/>
                      <c:pt idx="0">
                        <c:v>20121.428999999996</c:v>
                      </c:pt>
                      <c:pt idx="1">
                        <c:v>25270.925000000003</c:v>
                      </c:pt>
                      <c:pt idx="2">
                        <c:v>25271.898999999998</c:v>
                      </c:pt>
                      <c:pt idx="3">
                        <c:v>25295.885999999999</c:v>
                      </c:pt>
                      <c:pt idx="4">
                        <c:v>25571.116000000002</c:v>
                      </c:pt>
                      <c:pt idx="5">
                        <c:v>25610.983999999997</c:v>
                      </c:pt>
                      <c:pt idx="6">
                        <c:v>25611.964</c:v>
                      </c:pt>
                      <c:pt idx="7">
                        <c:v>25636.9</c:v>
                      </c:pt>
                      <c:pt idx="8">
                        <c:v>25639.837</c:v>
                      </c:pt>
                      <c:pt idx="9">
                        <c:v>26004.858999999997</c:v>
                      </c:pt>
                      <c:pt idx="10">
                        <c:v>26051.853999999999</c:v>
                      </c:pt>
                      <c:pt idx="11">
                        <c:v>26331.925000000003</c:v>
                      </c:pt>
                      <c:pt idx="12">
                        <c:v>26382.832000000002</c:v>
                      </c:pt>
                      <c:pt idx="13">
                        <c:v>26709.919999999998</c:v>
                      </c:pt>
                      <c:pt idx="14">
                        <c:v>26734.858999999997</c:v>
                      </c:pt>
                      <c:pt idx="15">
                        <c:v>26734.868999999999</c:v>
                      </c:pt>
                      <c:pt idx="16">
                        <c:v>26745.892999999996</c:v>
                      </c:pt>
                      <c:pt idx="17">
                        <c:v>26747.832999999999</c:v>
                      </c:pt>
                      <c:pt idx="18">
                        <c:v>26758.85</c:v>
                      </c:pt>
                      <c:pt idx="19">
                        <c:v>26758.881000000001</c:v>
                      </c:pt>
                      <c:pt idx="20">
                        <c:v>26770.877</c:v>
                      </c:pt>
                      <c:pt idx="21">
                        <c:v>27034.091999999997</c:v>
                      </c:pt>
                      <c:pt idx="22">
                        <c:v>27414.985999999997</c:v>
                      </c:pt>
                      <c:pt idx="23">
                        <c:v>27419.887000000002</c:v>
                      </c:pt>
                      <c:pt idx="24">
                        <c:v>27426.995999999999</c:v>
                      </c:pt>
                      <c:pt idx="25">
                        <c:v>27427.976999999999</c:v>
                      </c:pt>
                      <c:pt idx="26">
                        <c:v>27439.934000000001</c:v>
                      </c:pt>
                      <c:pt idx="27">
                        <c:v>27819.887000000002</c:v>
                      </c:pt>
                      <c:pt idx="28">
                        <c:v>29892.201999999997</c:v>
                      </c:pt>
                      <c:pt idx="29">
                        <c:v>31495.987999999998</c:v>
                      </c:pt>
                      <c:pt idx="30">
                        <c:v>31495.993999999999</c:v>
                      </c:pt>
                      <c:pt idx="31">
                        <c:v>31496.951000000001</c:v>
                      </c:pt>
                      <c:pt idx="32">
                        <c:v>31496.962</c:v>
                      </c:pt>
                      <c:pt idx="33">
                        <c:v>31497.919000000002</c:v>
                      </c:pt>
                      <c:pt idx="34">
                        <c:v>31497.919999999998</c:v>
                      </c:pt>
                      <c:pt idx="35">
                        <c:v>34764.959999999999</c:v>
                      </c:pt>
                      <c:pt idx="36">
                        <c:v>34778.919000000002</c:v>
                      </c:pt>
                      <c:pt idx="37">
                        <c:v>34779.909</c:v>
                      </c:pt>
                      <c:pt idx="38">
                        <c:v>34780.862999999998</c:v>
                      </c:pt>
                      <c:pt idx="39">
                        <c:v>34791.887999999999</c:v>
                      </c:pt>
                      <c:pt idx="40">
                        <c:v>37609.296799999996</c:v>
                      </c:pt>
                      <c:pt idx="41">
                        <c:v>41993.771999999881</c:v>
                      </c:pt>
                      <c:pt idx="42">
                        <c:v>41995.714000000153</c:v>
                      </c:pt>
                      <c:pt idx="43">
                        <c:v>41998.634000000078</c:v>
                      </c:pt>
                      <c:pt idx="44">
                        <c:v>42021.652999999933</c:v>
                      </c:pt>
                      <c:pt idx="45">
                        <c:v>42021.652999999933</c:v>
                      </c:pt>
                      <c:pt idx="46">
                        <c:v>42021.652999999998</c:v>
                      </c:pt>
                      <c:pt idx="47">
                        <c:v>42359.762999999803</c:v>
                      </c:pt>
                      <c:pt idx="48">
                        <c:v>42359.762999999803</c:v>
                      </c:pt>
                      <c:pt idx="49">
                        <c:v>42359.762999999999</c:v>
                      </c:pt>
                      <c:pt idx="50">
                        <c:v>42372.739000000001</c:v>
                      </c:pt>
                      <c:pt idx="51">
                        <c:v>42373.7</c:v>
                      </c:pt>
                      <c:pt idx="52">
                        <c:v>42387.631999999998</c:v>
                      </c:pt>
                      <c:pt idx="53">
                        <c:v>42388.622000000003</c:v>
                      </c:pt>
                      <c:pt idx="54">
                        <c:v>42394.767</c:v>
                      </c:pt>
                      <c:pt idx="55">
                        <c:v>42395.758000000002</c:v>
                      </c:pt>
                      <c:pt idx="56">
                        <c:v>42396.716</c:v>
                      </c:pt>
                      <c:pt idx="57">
                        <c:v>42411.624000000003</c:v>
                      </c:pt>
                      <c:pt idx="58">
                        <c:v>43178.629300000001</c:v>
                      </c:pt>
                      <c:pt idx="59">
                        <c:v>43485.585099999997</c:v>
                      </c:pt>
                      <c:pt idx="60">
                        <c:v>43500.208717205562</c:v>
                      </c:pt>
                      <c:pt idx="61">
                        <c:v>43500.208717205562</c:v>
                      </c:pt>
                      <c:pt idx="62">
                        <c:v>43500.53363687126</c:v>
                      </c:pt>
                      <c:pt idx="63">
                        <c:v>43508.637457958888</c:v>
                      </c:pt>
                      <c:pt idx="64">
                        <c:v>43508.962030143943</c:v>
                      </c:pt>
                      <c:pt idx="65">
                        <c:v>43521.604635559022</c:v>
                      </c:pt>
                      <c:pt idx="66">
                        <c:v>43521.929069201928</c:v>
                      </c:pt>
                      <c:pt idx="67">
                        <c:v>43526.791373129468</c:v>
                      </c:pt>
                      <c:pt idx="68">
                        <c:v>43527.115934544709</c:v>
                      </c:pt>
                      <c:pt idx="69">
                        <c:v>43535.867906802334</c:v>
                      </c:pt>
                      <c:pt idx="70">
                        <c:v>43536.1928393743</c:v>
                      </c:pt>
                      <c:pt idx="71">
                        <c:v>43548.835071778856</c:v>
                      </c:pt>
                      <c:pt idx="72">
                        <c:v>43549.159872170072</c:v>
                      </c:pt>
                      <c:pt idx="73">
                        <c:v>44238.029563551303</c:v>
                      </c:pt>
                      <c:pt idx="74">
                        <c:v>44238.354294209275</c:v>
                      </c:pt>
                      <c:pt idx="75">
                        <c:v>44245.80996432947</c:v>
                      </c:pt>
                      <c:pt idx="76">
                        <c:v>44246.134583685081</c:v>
                      </c:pt>
                      <c:pt idx="77">
                        <c:v>44260.073375143576</c:v>
                      </c:pt>
                      <c:pt idx="78">
                        <c:v>44260.398178374395</c:v>
                      </c:pt>
                      <c:pt idx="79">
                        <c:v>44285.037000000011</c:v>
                      </c:pt>
                      <c:pt idx="80">
                        <c:v>44311.94299999997</c:v>
                      </c:pt>
                      <c:pt idx="81">
                        <c:v>44602.725267000031</c:v>
                      </c:pt>
                      <c:pt idx="82">
                        <c:v>44609.528220999986</c:v>
                      </c:pt>
                      <c:pt idx="83">
                        <c:v>44628.659543999936</c:v>
                      </c:pt>
                      <c:pt idx="84">
                        <c:v>45005.998</c:v>
                      </c:pt>
                      <c:pt idx="85">
                        <c:v>45019.938000000002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856C-4F14-B5FC-F0457FCC132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-26973</c:v>
                      </c:pt>
                      <c:pt idx="1">
                        <c:v>-19030.5</c:v>
                      </c:pt>
                      <c:pt idx="2">
                        <c:v>-19029</c:v>
                      </c:pt>
                      <c:pt idx="3">
                        <c:v>-18992</c:v>
                      </c:pt>
                      <c:pt idx="4">
                        <c:v>-18567.5</c:v>
                      </c:pt>
                      <c:pt idx="5">
                        <c:v>-18506</c:v>
                      </c:pt>
                      <c:pt idx="6">
                        <c:v>-18504.5</c:v>
                      </c:pt>
                      <c:pt idx="7">
                        <c:v>-18466</c:v>
                      </c:pt>
                      <c:pt idx="8">
                        <c:v>-18461.5</c:v>
                      </c:pt>
                      <c:pt idx="9">
                        <c:v>-17898.5</c:v>
                      </c:pt>
                      <c:pt idx="10">
                        <c:v>-17826</c:v>
                      </c:pt>
                      <c:pt idx="11">
                        <c:v>-17394</c:v>
                      </c:pt>
                      <c:pt idx="12">
                        <c:v>-17315.5</c:v>
                      </c:pt>
                      <c:pt idx="13">
                        <c:v>-16811</c:v>
                      </c:pt>
                      <c:pt idx="14">
                        <c:v>-16772.5</c:v>
                      </c:pt>
                      <c:pt idx="15">
                        <c:v>-16772.5</c:v>
                      </c:pt>
                      <c:pt idx="16">
                        <c:v>-16755.5</c:v>
                      </c:pt>
                      <c:pt idx="17">
                        <c:v>-16752.5</c:v>
                      </c:pt>
                      <c:pt idx="18">
                        <c:v>-16735.5</c:v>
                      </c:pt>
                      <c:pt idx="19">
                        <c:v>-16735.5</c:v>
                      </c:pt>
                      <c:pt idx="20">
                        <c:v>-16717</c:v>
                      </c:pt>
                      <c:pt idx="21">
                        <c:v>-16311</c:v>
                      </c:pt>
                      <c:pt idx="22">
                        <c:v>-15723.5</c:v>
                      </c:pt>
                      <c:pt idx="23">
                        <c:v>-15716</c:v>
                      </c:pt>
                      <c:pt idx="24">
                        <c:v>-15705</c:v>
                      </c:pt>
                      <c:pt idx="25">
                        <c:v>-15703.5</c:v>
                      </c:pt>
                      <c:pt idx="26">
                        <c:v>-15685</c:v>
                      </c:pt>
                      <c:pt idx="27">
                        <c:v>-15099</c:v>
                      </c:pt>
                      <c:pt idx="28">
                        <c:v>-11902.5</c:v>
                      </c:pt>
                      <c:pt idx="29">
                        <c:v>-9429</c:v>
                      </c:pt>
                      <c:pt idx="30">
                        <c:v>-9429</c:v>
                      </c:pt>
                      <c:pt idx="31">
                        <c:v>-9427.5</c:v>
                      </c:pt>
                      <c:pt idx="32">
                        <c:v>-9427.5</c:v>
                      </c:pt>
                      <c:pt idx="33">
                        <c:v>-9426</c:v>
                      </c:pt>
                      <c:pt idx="34">
                        <c:v>-9426</c:v>
                      </c:pt>
                      <c:pt idx="35">
                        <c:v>-4387</c:v>
                      </c:pt>
                      <c:pt idx="36">
                        <c:v>-4365.5</c:v>
                      </c:pt>
                      <c:pt idx="37">
                        <c:v>-4364</c:v>
                      </c:pt>
                      <c:pt idx="38">
                        <c:v>-4362.5</c:v>
                      </c:pt>
                      <c:pt idx="39">
                        <c:v>-4345.5</c:v>
                      </c:pt>
                      <c:pt idx="40">
                        <c:v>0</c:v>
                      </c:pt>
                      <c:pt idx="41">
                        <c:v>6762.5</c:v>
                      </c:pt>
                      <c:pt idx="42">
                        <c:v>6765.5</c:v>
                      </c:pt>
                      <c:pt idx="43">
                        <c:v>6770</c:v>
                      </c:pt>
                      <c:pt idx="44">
                        <c:v>6805.5</c:v>
                      </c:pt>
                      <c:pt idx="45">
                        <c:v>6805.5</c:v>
                      </c:pt>
                      <c:pt idx="46">
                        <c:v>6805.5</c:v>
                      </c:pt>
                      <c:pt idx="47">
                        <c:v>7327</c:v>
                      </c:pt>
                      <c:pt idx="48">
                        <c:v>7327</c:v>
                      </c:pt>
                      <c:pt idx="49">
                        <c:v>7327</c:v>
                      </c:pt>
                      <c:pt idx="50">
                        <c:v>7347</c:v>
                      </c:pt>
                      <c:pt idx="51">
                        <c:v>7348.5</c:v>
                      </c:pt>
                      <c:pt idx="52">
                        <c:v>7370</c:v>
                      </c:pt>
                      <c:pt idx="53">
                        <c:v>7371.5</c:v>
                      </c:pt>
                      <c:pt idx="54">
                        <c:v>7381</c:v>
                      </c:pt>
                      <c:pt idx="55">
                        <c:v>7382.5</c:v>
                      </c:pt>
                      <c:pt idx="56">
                        <c:v>7384</c:v>
                      </c:pt>
                      <c:pt idx="57">
                        <c:v>7407</c:v>
                      </c:pt>
                      <c:pt idx="58">
                        <c:v>8590</c:v>
                      </c:pt>
                      <c:pt idx="59">
                        <c:v>9063.5</c:v>
                      </c:pt>
                      <c:pt idx="60">
                        <c:v>9086</c:v>
                      </c:pt>
                      <c:pt idx="61">
                        <c:v>9086</c:v>
                      </c:pt>
                      <c:pt idx="62">
                        <c:v>9086.5</c:v>
                      </c:pt>
                      <c:pt idx="63">
                        <c:v>9099</c:v>
                      </c:pt>
                      <c:pt idx="64">
                        <c:v>9099.5</c:v>
                      </c:pt>
                      <c:pt idx="65">
                        <c:v>9119</c:v>
                      </c:pt>
                      <c:pt idx="66">
                        <c:v>9119.5</c:v>
                      </c:pt>
                      <c:pt idx="67">
                        <c:v>9127</c:v>
                      </c:pt>
                      <c:pt idx="68">
                        <c:v>9127.5</c:v>
                      </c:pt>
                      <c:pt idx="69">
                        <c:v>9141</c:v>
                      </c:pt>
                      <c:pt idx="70">
                        <c:v>9141.5</c:v>
                      </c:pt>
                      <c:pt idx="71">
                        <c:v>9161</c:v>
                      </c:pt>
                      <c:pt idx="72">
                        <c:v>9161.5</c:v>
                      </c:pt>
                      <c:pt idx="73">
                        <c:v>10224</c:v>
                      </c:pt>
                      <c:pt idx="74">
                        <c:v>10224.5</c:v>
                      </c:pt>
                      <c:pt idx="75">
                        <c:v>10236</c:v>
                      </c:pt>
                      <c:pt idx="76">
                        <c:v>10236.5</c:v>
                      </c:pt>
                      <c:pt idx="77">
                        <c:v>10258</c:v>
                      </c:pt>
                      <c:pt idx="78">
                        <c:v>10258.5</c:v>
                      </c:pt>
                      <c:pt idx="79">
                        <c:v>10296.5</c:v>
                      </c:pt>
                      <c:pt idx="80">
                        <c:v>10338</c:v>
                      </c:pt>
                      <c:pt idx="81">
                        <c:v>10786.5</c:v>
                      </c:pt>
                      <c:pt idx="82">
                        <c:v>10797</c:v>
                      </c:pt>
                      <c:pt idx="83">
                        <c:v>10826.5</c:v>
                      </c:pt>
                      <c:pt idx="84">
                        <c:v>11408.5</c:v>
                      </c:pt>
                      <c:pt idx="85">
                        <c:v>11430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856C-4F14-B5FC-F0457FCC1328}"/>
                  </c:ext>
                </c:extLst>
              </c15:ser>
            </c15:filteredScatterSeries>
          </c:ext>
        </c:extLst>
      </c:scatterChart>
      <c:valAx>
        <c:axId val="73966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74586466165413534"/>
          <c:h val="5.526004264129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351B95-C755-AC94-0203-EFF7D0CB5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42578125" customWidth="1"/>
    <col min="4" max="4" width="9.42578125" customWidth="1"/>
    <col min="5" max="5" width="11.855468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4.42578125" style="50" customWidth="1"/>
  </cols>
  <sheetData>
    <row r="1" spans="1:6" ht="20.25" x14ac:dyDescent="0.3">
      <c r="A1" s="1" t="s">
        <v>33</v>
      </c>
    </row>
    <row r="2" spans="1:6" x14ac:dyDescent="0.2">
      <c r="A2" t="s">
        <v>29</v>
      </c>
      <c r="B2" s="13" t="s">
        <v>34</v>
      </c>
    </row>
    <row r="3" spans="1:6" ht="13.5" thickBot="1" x14ac:dyDescent="0.25"/>
    <row r="4" spans="1:6" ht="14.25" thickTop="1" thickBot="1" x14ac:dyDescent="0.25">
      <c r="A4" s="4" t="s">
        <v>5</v>
      </c>
      <c r="C4" s="14">
        <v>35139.928999999996</v>
      </c>
      <c r="D4" s="15">
        <v>0.64834499999999995</v>
      </c>
    </row>
    <row r="5" spans="1:6" x14ac:dyDescent="0.2">
      <c r="A5" s="21" t="s">
        <v>57</v>
      </c>
      <c r="B5" s="8"/>
      <c r="C5" s="22">
        <v>-9.5</v>
      </c>
      <c r="D5" s="8" t="s">
        <v>58</v>
      </c>
    </row>
    <row r="6" spans="1:6" x14ac:dyDescent="0.2">
      <c r="A6" s="4" t="s">
        <v>6</v>
      </c>
    </row>
    <row r="7" spans="1:6" x14ac:dyDescent="0.2">
      <c r="A7" t="s">
        <v>7</v>
      </c>
      <c r="C7">
        <v>52627.796799999996</v>
      </c>
      <c r="D7" s="37" t="s">
        <v>79</v>
      </c>
    </row>
    <row r="8" spans="1:6" x14ac:dyDescent="0.2">
      <c r="A8" t="s">
        <v>8</v>
      </c>
      <c r="C8">
        <v>0.64834890000000001</v>
      </c>
      <c r="D8" s="37" t="s">
        <v>79</v>
      </c>
    </row>
    <row r="9" spans="1:6" x14ac:dyDescent="0.2">
      <c r="A9" s="23" t="s">
        <v>59</v>
      </c>
      <c r="B9" s="12">
        <v>21</v>
      </c>
      <c r="C9" s="10" t="str">
        <f>"F"&amp;B9</f>
        <v>F21</v>
      </c>
      <c r="D9" s="11" t="str">
        <f>"G"&amp;B9</f>
        <v>G21</v>
      </c>
      <c r="E9" s="8"/>
    </row>
    <row r="10" spans="1:6" ht="13.5" thickBot="1" x14ac:dyDescent="0.25">
      <c r="A10" s="8"/>
      <c r="C10" s="3" t="s">
        <v>25</v>
      </c>
      <c r="D10" s="3" t="s">
        <v>26</v>
      </c>
      <c r="E10" s="8"/>
    </row>
    <row r="11" spans="1:6" x14ac:dyDescent="0.2">
      <c r="A11" s="8" t="s">
        <v>21</v>
      </c>
      <c r="C11">
        <f>INTERCEPT(G21:G993,F21:F993)</f>
        <v>1.0662600045942033E-2</v>
      </c>
      <c r="D11" s="16"/>
      <c r="E11" s="8"/>
    </row>
    <row r="12" spans="1:6" x14ac:dyDescent="0.2">
      <c r="A12" s="8" t="s">
        <v>22</v>
      </c>
      <c r="C12">
        <f>SLOPE(G21:G993,F21:F993)</f>
        <v>-1.0314837773782671E-7</v>
      </c>
      <c r="D12" s="16"/>
      <c r="E12" s="51" t="s">
        <v>75</v>
      </c>
      <c r="F12" s="52" t="s">
        <v>78</v>
      </c>
    </row>
    <row r="13" spans="1:6" x14ac:dyDescent="0.2">
      <c r="A13" s="8" t="s">
        <v>24</v>
      </c>
      <c r="C13" s="16" t="s">
        <v>19</v>
      </c>
      <c r="D13" s="16"/>
      <c r="E13" s="53" t="s">
        <v>60</v>
      </c>
      <c r="F13" s="54">
        <v>1</v>
      </c>
    </row>
    <row r="14" spans="1:6" x14ac:dyDescent="0.2">
      <c r="A14" s="8"/>
      <c r="E14" s="53" t="s">
        <v>61</v>
      </c>
      <c r="F14" s="55">
        <f ca="1">NOW()+15018.5+$C$5/24</f>
        <v>60514.709266782404</v>
      </c>
    </row>
    <row r="15" spans="1:6" x14ac:dyDescent="0.2">
      <c r="A15" s="24" t="s">
        <v>23</v>
      </c>
      <c r="C15" s="17">
        <f>(C7+C11)+(C8+C12)*INT(MAX(F21:F3533))</f>
        <v>60038.43421061409</v>
      </c>
      <c r="E15" s="53" t="s">
        <v>62</v>
      </c>
      <c r="F15" s="55">
        <f ca="1">ROUND(2*($F$14-$C$7)/$C$8,0)/2+$F$13</f>
        <v>12165.5</v>
      </c>
    </row>
    <row r="16" spans="1:6" x14ac:dyDescent="0.2">
      <c r="A16" s="26" t="s">
        <v>9</v>
      </c>
      <c r="C16" s="18">
        <f>+C8+C12</f>
        <v>0.64834879685162228</v>
      </c>
      <c r="E16" s="53" t="s">
        <v>63</v>
      </c>
      <c r="F16" s="55">
        <f ca="1">ROUND(2*($F$14-$C$15)/$C$16,0)/2+$F$13</f>
        <v>735.5</v>
      </c>
    </row>
    <row r="17" spans="1:20" ht="13.5" thickBot="1" x14ac:dyDescent="0.25">
      <c r="A17" s="25" t="s">
        <v>32</v>
      </c>
      <c r="C17">
        <f>COUNT(C21:C2191)</f>
        <v>86</v>
      </c>
      <c r="E17" s="53" t="s">
        <v>76</v>
      </c>
      <c r="F17" s="56">
        <f ca="1">+$C$15+$C$16*$F$16-15018.5-$C$5/24</f>
        <v>45497.190584031792</v>
      </c>
    </row>
    <row r="18" spans="1:20" ht="14.25" thickTop="1" thickBot="1" x14ac:dyDescent="0.25">
      <c r="A18" s="26" t="s">
        <v>10</v>
      </c>
      <c r="C18" s="14">
        <f>+C15</f>
        <v>60038.43421061409</v>
      </c>
      <c r="D18" s="15">
        <f>+C16</f>
        <v>0.64834879685162228</v>
      </c>
      <c r="E18" s="58" t="s">
        <v>77</v>
      </c>
      <c r="F18" s="57">
        <f ca="1">+($C$15+$C$16*$F$16)-($C$16/2)-15018.5-$C$5/24</f>
        <v>45496.866409633367</v>
      </c>
    </row>
    <row r="19" spans="1:20" ht="13.5" thickTop="1" x14ac:dyDescent="0.2">
      <c r="E19" s="25"/>
      <c r="F19" s="9"/>
    </row>
    <row r="20" spans="1:20" ht="13.5" thickBot="1" x14ac:dyDescent="0.25">
      <c r="A20" s="3" t="s">
        <v>11</v>
      </c>
      <c r="B20" s="3" t="s">
        <v>12</v>
      </c>
      <c r="C20" s="3" t="s">
        <v>13</v>
      </c>
      <c r="D20" s="3" t="s">
        <v>18</v>
      </c>
      <c r="E20" s="3" t="s">
        <v>14</v>
      </c>
      <c r="F20" s="3" t="s">
        <v>15</v>
      </c>
      <c r="G20" s="3" t="s">
        <v>16</v>
      </c>
      <c r="H20" s="6" t="s">
        <v>64</v>
      </c>
      <c r="I20" s="6" t="s">
        <v>55</v>
      </c>
      <c r="J20" s="6" t="s">
        <v>79</v>
      </c>
      <c r="K20" s="6" t="s">
        <v>65</v>
      </c>
      <c r="L20" s="6" t="s">
        <v>71</v>
      </c>
      <c r="M20" s="6" t="s">
        <v>30</v>
      </c>
      <c r="N20" s="6" t="s">
        <v>31</v>
      </c>
      <c r="O20" s="6" t="s">
        <v>28</v>
      </c>
      <c r="P20" s="5" t="s">
        <v>27</v>
      </c>
      <c r="Q20" s="3" t="s">
        <v>20</v>
      </c>
      <c r="R20" s="71"/>
      <c r="S20" s="72" t="s">
        <v>80</v>
      </c>
      <c r="T20" s="70"/>
    </row>
    <row r="21" spans="1:20" x14ac:dyDescent="0.2">
      <c r="A21" s="59" t="s">
        <v>17</v>
      </c>
      <c r="B21" s="19"/>
      <c r="C21" s="20">
        <v>35139.928999999996</v>
      </c>
      <c r="D21" s="20" t="s">
        <v>19</v>
      </c>
      <c r="E21">
        <f>+(C21-C$7)/C$8</f>
        <v>-26972.927385239644</v>
      </c>
      <c r="F21">
        <f>ROUND(2*E21,0)/2</f>
        <v>-26973</v>
      </c>
      <c r="G21">
        <f>+C21-(C$7+F21*C$8)</f>
        <v>4.7079700001631863E-2</v>
      </c>
      <c r="H21">
        <f>+G21</f>
        <v>4.7079700001631863E-2</v>
      </c>
      <c r="O21">
        <f>+C$11+C$12*$F21</f>
        <v>1.3444821238664433E-2</v>
      </c>
      <c r="Q21" s="2">
        <f>+C21-15018.5</f>
        <v>20121.428999999996</v>
      </c>
    </row>
    <row r="22" spans="1:20" x14ac:dyDescent="0.2">
      <c r="A22" s="59" t="s">
        <v>35</v>
      </c>
      <c r="B22" s="19" t="s">
        <v>36</v>
      </c>
      <c r="C22" s="20">
        <v>40289.425000000003</v>
      </c>
      <c r="D22" s="20"/>
      <c r="E22">
        <f>+(C22-C$7)/C$8</f>
        <v>-19030.450734164882</v>
      </c>
      <c r="F22">
        <f>ROUND(2*E22,0)/2</f>
        <v>-19030.5</v>
      </c>
      <c r="G22">
        <f>+C22-(C$7+F22*C$8)</f>
        <v>3.1941450004524086E-2</v>
      </c>
      <c r="I22">
        <f>+G22</f>
        <v>3.1941450004524086E-2</v>
      </c>
      <c r="O22">
        <f>+C$11+C$12*$F22</f>
        <v>1.2625565248481744E-2</v>
      </c>
      <c r="Q22" s="2">
        <f>+C22-15018.5</f>
        <v>25270.925000000003</v>
      </c>
      <c r="R22" t="str">
        <f>IF(ABS(C22-C21)&lt;0.00001,1,"")</f>
        <v/>
      </c>
    </row>
    <row r="23" spans="1:20" x14ac:dyDescent="0.2">
      <c r="A23" s="59" t="s">
        <v>35</v>
      </c>
      <c r="B23" s="19"/>
      <c r="C23" s="20">
        <v>40290.398999999998</v>
      </c>
      <c r="D23" s="20"/>
      <c r="E23">
        <f>+(C23-C$7)/C$8</f>
        <v>-19028.94845661032</v>
      </c>
      <c r="F23">
        <f>ROUND(2*E23,0)/2</f>
        <v>-19029</v>
      </c>
      <c r="G23">
        <f>+C23-(C$7+F23*C$8)</f>
        <v>3.3418099999835249E-2</v>
      </c>
      <c r="I23">
        <f>+G23</f>
        <v>3.3418099999835249E-2</v>
      </c>
      <c r="O23">
        <f>+C$11+C$12*$F23</f>
        <v>1.2625410525915138E-2</v>
      </c>
      <c r="Q23" s="2">
        <f>+C23-15018.5</f>
        <v>25271.898999999998</v>
      </c>
    </row>
    <row r="24" spans="1:20" x14ac:dyDescent="0.2">
      <c r="A24" s="59" t="s">
        <v>35</v>
      </c>
      <c r="B24" s="19"/>
      <c r="C24" s="20">
        <v>40314.385999999999</v>
      </c>
      <c r="D24" s="20"/>
      <c r="E24">
        <f>+(C24-C$7)/C$8</f>
        <v>-18991.951401475344</v>
      </c>
      <c r="F24">
        <f>ROUND(2*E24,0)/2</f>
        <v>-18992</v>
      </c>
      <c r="G24">
        <f>+C24-(C$7+F24*C$8)</f>
        <v>3.1508800006122328E-2</v>
      </c>
      <c r="I24">
        <f>+G24</f>
        <v>3.1508800006122328E-2</v>
      </c>
      <c r="O24">
        <f>+C$11+C$12*$F24</f>
        <v>1.2621594035938837E-2</v>
      </c>
      <c r="Q24" s="2">
        <f>+C24-15018.5</f>
        <v>25295.885999999999</v>
      </c>
    </row>
    <row r="25" spans="1:20" x14ac:dyDescent="0.2">
      <c r="A25" s="59" t="s">
        <v>37</v>
      </c>
      <c r="B25" s="19" t="s">
        <v>36</v>
      </c>
      <c r="C25" s="20">
        <v>40589.616000000002</v>
      </c>
      <c r="D25" s="20"/>
      <c r="E25">
        <f>+(C25-C$7)/C$8</f>
        <v>-18567.44231385292</v>
      </c>
      <c r="F25">
        <f>ROUND(2*E25,0)/2</f>
        <v>-18567.5</v>
      </c>
      <c r="G25">
        <f>+C25-(C$7+F25*C$8)</f>
        <v>3.7400750006781891E-2</v>
      </c>
      <c r="I25">
        <f>+G25</f>
        <v>3.7400750006781891E-2</v>
      </c>
      <c r="O25">
        <f>+C$11+C$12*$F25</f>
        <v>1.2577807549589129E-2</v>
      </c>
      <c r="Q25" s="2">
        <f>+C25-15018.5</f>
        <v>25571.116000000002</v>
      </c>
    </row>
    <row r="26" spans="1:20" x14ac:dyDescent="0.2">
      <c r="A26" s="59" t="s">
        <v>37</v>
      </c>
      <c r="B26" s="19"/>
      <c r="C26" s="20">
        <v>40629.483999999997</v>
      </c>
      <c r="D26" s="20"/>
      <c r="E26">
        <f>+(C26-C$7)/C$8</f>
        <v>-18505.950731157252</v>
      </c>
      <c r="F26">
        <f>ROUND(2*E26,0)/2</f>
        <v>-18506</v>
      </c>
      <c r="G26">
        <f>+C26-(C$7+F26*C$8)</f>
        <v>3.1943399997544475E-2</v>
      </c>
      <c r="I26">
        <f>+G26</f>
        <v>3.1943399997544475E-2</v>
      </c>
      <c r="O26">
        <f>+C$11+C$12*$F26</f>
        <v>1.2571463924358255E-2</v>
      </c>
      <c r="Q26" s="2">
        <f>+C26-15018.5</f>
        <v>25610.983999999997</v>
      </c>
    </row>
    <row r="27" spans="1:20" x14ac:dyDescent="0.2">
      <c r="A27" s="59" t="s">
        <v>38</v>
      </c>
      <c r="B27" s="19" t="s">
        <v>36</v>
      </c>
      <c r="C27" s="20">
        <v>40630.464</v>
      </c>
      <c r="D27" s="20"/>
      <c r="E27">
        <f>+(C27-C$7)/C$8</f>
        <v>-18504.43919932616</v>
      </c>
      <c r="F27">
        <f>ROUND(2*E27,0)/2</f>
        <v>-18504.5</v>
      </c>
      <c r="G27">
        <f>+C27-(C$7+F27*C$8)</f>
        <v>3.9420050001353957E-2</v>
      </c>
      <c r="I27">
        <f>+G27</f>
        <v>3.9420050001353957E-2</v>
      </c>
      <c r="O27">
        <f>+C$11+C$12*$F27</f>
        <v>1.2571309201791647E-2</v>
      </c>
      <c r="Q27" s="2">
        <f>+C27-15018.5</f>
        <v>25611.964</v>
      </c>
    </row>
    <row r="28" spans="1:20" x14ac:dyDescent="0.2">
      <c r="A28" s="59" t="s">
        <v>38</v>
      </c>
      <c r="B28" s="19"/>
      <c r="C28" s="20">
        <v>40655.4</v>
      </c>
      <c r="D28" s="20"/>
      <c r="E28">
        <f>+(C28-C$7)/C$8</f>
        <v>-18465.978426122099</v>
      </c>
      <c r="F28">
        <f>ROUND(2*E28,0)/2</f>
        <v>-18466</v>
      </c>
      <c r="G28">
        <f>+C28-(C$7+F28*C$8)</f>
        <v>1.3987400008772966E-2</v>
      </c>
      <c r="I28">
        <f>+G28</f>
        <v>1.3987400008772966E-2</v>
      </c>
      <c r="O28">
        <f>+C$11+C$12*$F28</f>
        <v>1.256733798924874E-2</v>
      </c>
      <c r="Q28" s="2">
        <f>+C28-15018.5</f>
        <v>25636.9</v>
      </c>
    </row>
    <row r="29" spans="1:20" x14ac:dyDescent="0.2">
      <c r="A29" s="59" t="s">
        <v>38</v>
      </c>
      <c r="B29" s="19" t="s">
        <v>36</v>
      </c>
      <c r="C29" s="20">
        <v>40658.337</v>
      </c>
      <c r="D29" s="20"/>
      <c r="E29">
        <f>+(C29-C$7)/C$8</f>
        <v>-18461.448457767103</v>
      </c>
      <c r="F29">
        <f>ROUND(2*E29,0)/2</f>
        <v>-18461.5</v>
      </c>
      <c r="G29">
        <f>+C29-(C$7+F29*C$8)</f>
        <v>3.3417350001400337E-2</v>
      </c>
      <c r="I29">
        <f>+G29</f>
        <v>3.3417350001400337E-2</v>
      </c>
      <c r="O29">
        <f>+C$11+C$12*$F29</f>
        <v>1.256687382154892E-2</v>
      </c>
      <c r="Q29" s="2">
        <f>+C29-15018.5</f>
        <v>25639.837</v>
      </c>
    </row>
    <row r="30" spans="1:20" x14ac:dyDescent="0.2">
      <c r="A30" s="59" t="s">
        <v>39</v>
      </c>
      <c r="B30" s="19" t="s">
        <v>36</v>
      </c>
      <c r="C30" s="20">
        <v>41023.358999999997</v>
      </c>
      <c r="D30" s="20"/>
      <c r="E30">
        <f>+(C30-C$7)/C$8</f>
        <v>-17898.446037311081</v>
      </c>
      <c r="F30">
        <f>ROUND(2*E30,0)/2</f>
        <v>-17898.5</v>
      </c>
      <c r="G30">
        <f>+C30-(C$7+F30*C$8)</f>
        <v>3.498665000370238E-2</v>
      </c>
      <c r="I30">
        <f>+G30</f>
        <v>3.498665000370238E-2</v>
      </c>
      <c r="O30">
        <f>+C$11+C$12*$F30</f>
        <v>1.2508801284882524E-2</v>
      </c>
      <c r="Q30" s="2">
        <f>+C30-15018.5</f>
        <v>26004.858999999997</v>
      </c>
    </row>
    <row r="31" spans="1:20" x14ac:dyDescent="0.2">
      <c r="A31" s="59" t="s">
        <v>40</v>
      </c>
      <c r="B31" s="19"/>
      <c r="C31" s="20">
        <v>41070.353999999999</v>
      </c>
      <c r="D31" s="20"/>
      <c r="E31">
        <f>+(C31-C$7)/C$8</f>
        <v>-17825.961916492797</v>
      </c>
      <c r="F31">
        <f>ROUND(2*E31,0)/2</f>
        <v>-17826</v>
      </c>
      <c r="G31">
        <f>+C31-(C$7+F31*C$8)</f>
        <v>2.4691400001756847E-2</v>
      </c>
      <c r="I31">
        <f>+G31</f>
        <v>2.4691400001756847E-2</v>
      </c>
      <c r="O31">
        <f>+C$11+C$12*$F31</f>
        <v>1.2501323027496531E-2</v>
      </c>
      <c r="Q31" s="2">
        <f>+C31-15018.5</f>
        <v>26051.853999999999</v>
      </c>
    </row>
    <row r="32" spans="1:20" x14ac:dyDescent="0.2">
      <c r="A32" s="59" t="s">
        <v>41</v>
      </c>
      <c r="B32" s="19"/>
      <c r="C32" s="20">
        <v>41350.425000000003</v>
      </c>
      <c r="D32" s="20"/>
      <c r="E32">
        <f>+(C32-C$7)/C$8</f>
        <v>-17393.986170100688</v>
      </c>
      <c r="F32">
        <f>ROUND(2*E32,0)/2</f>
        <v>-17394</v>
      </c>
      <c r="G32">
        <f>+C32-(C$7+F32*C$8)</f>
        <v>8.9666000058059581E-3</v>
      </c>
      <c r="I32">
        <f>+G32</f>
        <v>8.9666000058059581E-3</v>
      </c>
      <c r="O32">
        <f>+C$11+C$12*$F32</f>
        <v>1.245676292831379E-2</v>
      </c>
      <c r="Q32" s="2">
        <f>+C32-15018.5</f>
        <v>26331.925000000003</v>
      </c>
    </row>
    <row r="33" spans="1:17" x14ac:dyDescent="0.2">
      <c r="A33" s="59" t="s">
        <v>42</v>
      </c>
      <c r="B33" s="19" t="s">
        <v>36</v>
      </c>
      <c r="C33" s="20">
        <v>41401.332000000002</v>
      </c>
      <c r="D33" s="20"/>
      <c r="E33">
        <f>+(C33-C$7)/C$8</f>
        <v>-17315.468260993417</v>
      </c>
      <c r="F33">
        <f>ROUND(2*E33,0)/2</f>
        <v>-17315.5</v>
      </c>
      <c r="G33">
        <f>+C33-(C$7+F33*C$8)</f>
        <v>2.0577950002916623E-2</v>
      </c>
      <c r="I33">
        <f>+G33</f>
        <v>2.0577950002916623E-2</v>
      </c>
      <c r="O33">
        <f>+C$11+C$12*$F33</f>
        <v>1.2448665780661372E-2</v>
      </c>
      <c r="Q33" s="2">
        <f>+C33-15018.5</f>
        <v>26382.832000000002</v>
      </c>
    </row>
    <row r="34" spans="1:17" x14ac:dyDescent="0.2">
      <c r="A34" s="59" t="s">
        <v>43</v>
      </c>
      <c r="B34" s="19"/>
      <c r="C34" s="20">
        <v>41728.42</v>
      </c>
      <c r="D34" s="20"/>
      <c r="E34">
        <f>+(C34-C$7)/C$8</f>
        <v>-16810.974461435806</v>
      </c>
      <c r="F34">
        <f>ROUND(2*E34,0)/2</f>
        <v>-16811</v>
      </c>
      <c r="G34">
        <f>+C34-(C$7+F34*C$8)</f>
        <v>1.6557900002226233E-2</v>
      </c>
      <c r="I34">
        <f>+G34</f>
        <v>1.6557900002226233E-2</v>
      </c>
      <c r="O34">
        <f>+C$11+C$12*$F34</f>
        <v>1.2396627424092638E-2</v>
      </c>
      <c r="Q34" s="2">
        <f>+C34-15018.5</f>
        <v>26709.919999999998</v>
      </c>
    </row>
    <row r="35" spans="1:17" x14ac:dyDescent="0.2">
      <c r="A35" s="59" t="s">
        <v>43</v>
      </c>
      <c r="B35" s="19" t="s">
        <v>36</v>
      </c>
      <c r="C35" s="20">
        <v>41753.358999999997</v>
      </c>
      <c r="D35" s="20"/>
      <c r="E35">
        <f>+(C35-C$7)/C$8</f>
        <v>-16772.509061093493</v>
      </c>
      <c r="F35">
        <f>ROUND(2*E35,0)/2</f>
        <v>-16772.5</v>
      </c>
      <c r="G35">
        <f>+C35-(C$7+F35*C$8)</f>
        <v>-5.8747500006575137E-3</v>
      </c>
      <c r="I35">
        <f>+G35</f>
        <v>-5.8747500006575137E-3</v>
      </c>
      <c r="O35">
        <f>+C$11+C$12*$F35</f>
        <v>1.2392656211549731E-2</v>
      </c>
      <c r="Q35" s="2">
        <f>+C35-15018.5</f>
        <v>26734.858999999997</v>
      </c>
    </row>
    <row r="36" spans="1:17" x14ac:dyDescent="0.2">
      <c r="A36" s="59" t="s">
        <v>43</v>
      </c>
      <c r="B36" s="19" t="s">
        <v>36</v>
      </c>
      <c r="C36" s="20">
        <v>41753.368999999999</v>
      </c>
      <c r="D36" s="20" t="s">
        <v>44</v>
      </c>
      <c r="E36">
        <f>+(C36-C$7)/C$8</f>
        <v>-16772.493637299296</v>
      </c>
      <c r="F36">
        <f>ROUND(2*E36,0)/2</f>
        <v>-16772.5</v>
      </c>
      <c r="G36">
        <f>+C36-(C$7+F36*C$8)</f>
        <v>4.1252500013797544E-3</v>
      </c>
      <c r="I36">
        <f>+G36</f>
        <v>4.1252500013797544E-3</v>
      </c>
      <c r="O36">
        <f>+C$11+C$12*$F36</f>
        <v>1.2392656211549731E-2</v>
      </c>
      <c r="Q36" s="2">
        <f>+C36-15018.5</f>
        <v>26734.868999999999</v>
      </c>
    </row>
    <row r="37" spans="1:17" x14ac:dyDescent="0.2">
      <c r="A37" s="59" t="s">
        <v>43</v>
      </c>
      <c r="B37" s="19" t="s">
        <v>36</v>
      </c>
      <c r="C37" s="20">
        <v>41764.392999999996</v>
      </c>
      <c r="D37" s="20"/>
      <c r="E37">
        <f>+(C37-C$7)/C$8</f>
        <v>-16755.490446578995</v>
      </c>
      <c r="F37">
        <f>ROUND(2*E37,0)/2</f>
        <v>-16755.5</v>
      </c>
      <c r="G37">
        <f>+C37-(C$7+F37*C$8)</f>
        <v>6.1939500010339543E-3</v>
      </c>
      <c r="I37">
        <f>+G37</f>
        <v>6.1939500010339543E-3</v>
      </c>
      <c r="O37">
        <f>+C$11+C$12*$F37</f>
        <v>1.2390902689128187E-2</v>
      </c>
      <c r="Q37" s="2">
        <f>+C37-15018.5</f>
        <v>26745.892999999996</v>
      </c>
    </row>
    <row r="38" spans="1:17" x14ac:dyDescent="0.2">
      <c r="A38" s="59" t="s">
        <v>43</v>
      </c>
      <c r="B38" s="19" t="s">
        <v>36</v>
      </c>
      <c r="C38" s="20">
        <v>41766.332999999999</v>
      </c>
      <c r="D38" s="20"/>
      <c r="E38">
        <f>+(C38-C$7)/C$8</f>
        <v>-16752.498230505207</v>
      </c>
      <c r="F38">
        <f>ROUND(2*E38,0)/2</f>
        <v>-16752.5</v>
      </c>
      <c r="G38">
        <f>+C38-(C$7+F38*C$8)</f>
        <v>1.1472500045783818E-3</v>
      </c>
      <c r="I38">
        <f>+G38</f>
        <v>1.1472500045783818E-3</v>
      </c>
      <c r="O38">
        <f>+C$11+C$12*$F38</f>
        <v>1.2390593243994975E-2</v>
      </c>
      <c r="Q38" s="2">
        <f>+C38-15018.5</f>
        <v>26747.832999999999</v>
      </c>
    </row>
    <row r="39" spans="1:17" x14ac:dyDescent="0.2">
      <c r="A39" s="59" t="s">
        <v>45</v>
      </c>
      <c r="B39" s="19" t="s">
        <v>36</v>
      </c>
      <c r="C39" s="20">
        <v>41777.35</v>
      </c>
      <c r="D39" s="20"/>
      <c r="E39">
        <f>+(C39-C$7)/C$8</f>
        <v>-16735.50583644084</v>
      </c>
      <c r="F39">
        <f>ROUND(2*E39,0)/2</f>
        <v>-16735.5</v>
      </c>
      <c r="G39">
        <f>+C39-(C$7+F39*C$8)</f>
        <v>-3.7840499935555272E-3</v>
      </c>
      <c r="I39">
        <f>+G39</f>
        <v>-3.7840499935555272E-3</v>
      </c>
      <c r="O39">
        <f>+C$11+C$12*$F39</f>
        <v>1.2388839721573432E-2</v>
      </c>
      <c r="Q39" s="2">
        <f>+C39-15018.5</f>
        <v>26758.85</v>
      </c>
    </row>
    <row r="40" spans="1:17" x14ac:dyDescent="0.2">
      <c r="A40" s="59" t="s">
        <v>45</v>
      </c>
      <c r="B40" s="19" t="s">
        <v>36</v>
      </c>
      <c r="C40" s="20">
        <v>41777.381000000001</v>
      </c>
      <c r="D40" s="20"/>
      <c r="E40">
        <f>+(C40-C$7)/C$8</f>
        <v>-16735.458022678831</v>
      </c>
      <c r="F40">
        <f>ROUND(2*E40,0)/2</f>
        <v>-16735.5</v>
      </c>
      <c r="G40">
        <f>+C40-(C$7+F40*C$8)</f>
        <v>2.7215950009122025E-2</v>
      </c>
      <c r="I40">
        <f>+G40</f>
        <v>2.7215950009122025E-2</v>
      </c>
      <c r="O40">
        <f>+C$11+C$12*$F40</f>
        <v>1.2388839721573432E-2</v>
      </c>
      <c r="Q40" s="2">
        <f>+C40-15018.5</f>
        <v>26758.881000000001</v>
      </c>
    </row>
    <row r="41" spans="1:17" x14ac:dyDescent="0.2">
      <c r="A41" s="59" t="s">
        <v>45</v>
      </c>
      <c r="B41" s="19"/>
      <c r="C41" s="20">
        <v>41789.377</v>
      </c>
      <c r="D41" s="20"/>
      <c r="E41">
        <f>+(C41-C$7)/C$8</f>
        <v>-16716.955639162796</v>
      </c>
      <c r="F41">
        <f>ROUND(2*E41,0)/2</f>
        <v>-16717</v>
      </c>
      <c r="G41">
        <f>+C41-(C$7+F41*C$8)</f>
        <v>2.8761300003679935E-2</v>
      </c>
      <c r="I41">
        <f>+G41</f>
        <v>2.8761300003679935E-2</v>
      </c>
      <c r="O41">
        <f>+C$11+C$12*$F41</f>
        <v>1.2386931476585282E-2</v>
      </c>
      <c r="Q41" s="2">
        <f>+C41-15018.5</f>
        <v>26770.877</v>
      </c>
    </row>
    <row r="42" spans="1:17" x14ac:dyDescent="0.2">
      <c r="A42" s="59" t="s">
        <v>46</v>
      </c>
      <c r="B42" s="19"/>
      <c r="C42" s="20">
        <v>42052.591999999997</v>
      </c>
      <c r="D42" s="20" t="s">
        <v>44</v>
      </c>
      <c r="E42">
        <f>+(C42-C$7)/C$8</f>
        <v>-16310.978240265387</v>
      </c>
      <c r="F42">
        <f>ROUND(2*E42,0)/2</f>
        <v>-16311</v>
      </c>
      <c r="G42">
        <f>+C42-(C$7+F42*C$8)</f>
        <v>1.41079000022728E-2</v>
      </c>
      <c r="I42">
        <f>+G42</f>
        <v>1.41079000022728E-2</v>
      </c>
      <c r="O42">
        <f>+C$11+C$12*$F42</f>
        <v>1.2345053235223724E-2</v>
      </c>
      <c r="Q42" s="2">
        <f>+C42-15018.5</f>
        <v>27034.091999999997</v>
      </c>
    </row>
    <row r="43" spans="1:17" x14ac:dyDescent="0.2">
      <c r="A43" s="59" t="s">
        <v>47</v>
      </c>
      <c r="B43" s="19" t="s">
        <v>36</v>
      </c>
      <c r="C43" s="20">
        <v>42433.485999999997</v>
      </c>
      <c r="D43" s="20"/>
      <c r="E43">
        <f>+(C43-C$7)/C$8</f>
        <v>-15723.495173663438</v>
      </c>
      <c r="F43">
        <f>ROUND(2*E43,0)/2</f>
        <v>-15723.5</v>
      </c>
      <c r="G43">
        <f>+C43-(C$7+F43*C$8)</f>
        <v>3.1291499981307425E-3</v>
      </c>
      <c r="I43">
        <f>+G43</f>
        <v>3.1291499981307425E-3</v>
      </c>
      <c r="O43">
        <f>+C$11+C$12*$F43</f>
        <v>1.2284453563302751E-2</v>
      </c>
      <c r="Q43" s="2">
        <f>+C43-15018.5</f>
        <v>27414.985999999997</v>
      </c>
    </row>
    <row r="44" spans="1:17" x14ac:dyDescent="0.2">
      <c r="A44" s="59" t="s">
        <v>48</v>
      </c>
      <c r="B44" s="19"/>
      <c r="C44" s="20">
        <v>42438.387000000002</v>
      </c>
      <c r="D44" s="20"/>
      <c r="E44">
        <f>+(C44-C$7)/C$8</f>
        <v>-15715.935972128578</v>
      </c>
      <c r="F44">
        <f>ROUND(2*E44,0)/2</f>
        <v>-15716</v>
      </c>
      <c r="G44">
        <f>+C44-(C$7+F44*C$8)</f>
        <v>4.1512400006467942E-2</v>
      </c>
      <c r="I44">
        <f>+G44</f>
        <v>4.1512400006467942E-2</v>
      </c>
      <c r="O44">
        <f>+C$11+C$12*$F44</f>
        <v>1.2283679950469717E-2</v>
      </c>
      <c r="Q44" s="2">
        <f>+C44-15018.5</f>
        <v>27419.887000000002</v>
      </c>
    </row>
    <row r="45" spans="1:17" x14ac:dyDescent="0.2">
      <c r="A45" s="59" t="s">
        <v>49</v>
      </c>
      <c r="B45" s="19"/>
      <c r="C45" s="20">
        <v>42445.495999999999</v>
      </c>
      <c r="D45" s="20"/>
      <c r="E45">
        <f>+(C45-C$7)/C$8</f>
        <v>-15704.971196835526</v>
      </c>
      <c r="F45">
        <f>ROUND(2*E45,0)/2</f>
        <v>-15705</v>
      </c>
      <c r="G45">
        <f>+C45-(C$7+F45*C$8)</f>
        <v>1.8674500002816785E-2</v>
      </c>
      <c r="I45">
        <f>+G45</f>
        <v>1.8674500002816785E-2</v>
      </c>
      <c r="O45">
        <f>+C$11+C$12*$F45</f>
        <v>1.2282545318314601E-2</v>
      </c>
      <c r="Q45" s="2">
        <f>+C45-15018.5</f>
        <v>27426.995999999999</v>
      </c>
    </row>
    <row r="46" spans="1:17" x14ac:dyDescent="0.2">
      <c r="A46" s="59" t="s">
        <v>49</v>
      </c>
      <c r="B46" s="19" t="s">
        <v>36</v>
      </c>
      <c r="C46" s="20">
        <v>42446.476999999999</v>
      </c>
      <c r="D46" s="20"/>
      <c r="E46">
        <f>+(C46-C$7)/C$8</f>
        <v>-15703.458122625021</v>
      </c>
      <c r="F46">
        <f>ROUND(2*E46,0)/2</f>
        <v>-15703.5</v>
      </c>
      <c r="G46">
        <f>+C46-(C$7+F46*C$8)</f>
        <v>2.7151150003192015E-2</v>
      </c>
      <c r="I46">
        <f>+G46</f>
        <v>2.7151150003192015E-2</v>
      </c>
      <c r="O46">
        <f>+C$11+C$12*$F46</f>
        <v>1.2282390595747995E-2</v>
      </c>
      <c r="Q46" s="2">
        <f>+C46-15018.5</f>
        <v>27427.976999999999</v>
      </c>
    </row>
    <row r="47" spans="1:17" x14ac:dyDescent="0.2">
      <c r="A47" s="59" t="s">
        <v>49</v>
      </c>
      <c r="B47" s="19"/>
      <c r="C47" s="20">
        <v>42458.434000000001</v>
      </c>
      <c r="D47" s="20"/>
      <c r="E47">
        <f>+(C47-C$7)/C$8</f>
        <v>-15685.015891906341</v>
      </c>
      <c r="F47">
        <f>ROUND(2*E47,0)/2</f>
        <v>-15685</v>
      </c>
      <c r="G47">
        <f>+C47-(C$7+F47*C$8)</f>
        <v>-1.0303499999281485E-2</v>
      </c>
      <c r="I47">
        <f>+G47</f>
        <v>-1.0303499999281485E-2</v>
      </c>
      <c r="O47">
        <f>+C$11+C$12*$F47</f>
        <v>1.2280482350759844E-2</v>
      </c>
      <c r="Q47" s="2">
        <f>+C47-15018.5</f>
        <v>27439.934000000001</v>
      </c>
    </row>
    <row r="48" spans="1:17" x14ac:dyDescent="0.2">
      <c r="A48" s="59" t="s">
        <v>50</v>
      </c>
      <c r="B48" s="19"/>
      <c r="C48" s="20">
        <v>42838.387000000002</v>
      </c>
      <c r="D48" s="20"/>
      <c r="E48">
        <f>+(C48-C$7)/C$8</f>
        <v>-15098.984204338118</v>
      </c>
      <c r="F48">
        <f>ROUND(2*E48,0)/2</f>
        <v>-15099</v>
      </c>
      <c r="G48">
        <f>+C48-(C$7+F48*C$8)</f>
        <v>1.0241100004350301E-2</v>
      </c>
      <c r="I48">
        <f>+G48</f>
        <v>1.0241100004350301E-2</v>
      </c>
      <c r="O48">
        <f>+C$11+C$12*$F48</f>
        <v>1.2220037401405478E-2</v>
      </c>
      <c r="Q48" s="2">
        <f>+C48-15018.5</f>
        <v>27819.887000000002</v>
      </c>
    </row>
    <row r="49" spans="1:19" x14ac:dyDescent="0.2">
      <c r="A49" s="59" t="s">
        <v>51</v>
      </c>
      <c r="B49" s="19" t="s">
        <v>36</v>
      </c>
      <c r="C49" s="20">
        <v>44910.701999999997</v>
      </c>
      <c r="D49" s="20"/>
      <c r="E49">
        <f>+(C49-C$7)/C$8</f>
        <v>-11902.68819766641</v>
      </c>
      <c r="F49">
        <f>ROUND(2*E49,0)/2</f>
        <v>-11902.5</v>
      </c>
      <c r="O49">
        <f>+C$11+C$12*$F49</f>
        <v>1.1890323611966515E-2</v>
      </c>
      <c r="Q49" s="2">
        <f>+C49-15018.5</f>
        <v>29892.201999999997</v>
      </c>
      <c r="S49">
        <f>+C49-(C$7+F49*C$8)</f>
        <v>-0.12201774999994086</v>
      </c>
    </row>
    <row r="50" spans="1:19" x14ac:dyDescent="0.2">
      <c r="A50" s="59" t="s">
        <v>52</v>
      </c>
      <c r="B50" s="19"/>
      <c r="C50" s="20">
        <v>46514.487999999998</v>
      </c>
      <c r="D50" s="20"/>
      <c r="E50">
        <f>+(C50-C$7)/C$8</f>
        <v>-9429.0416780224332</v>
      </c>
      <c r="F50">
        <f>ROUND(2*E50,0)/2</f>
        <v>-9429</v>
      </c>
      <c r="G50">
        <f>+C50-(C$7+F50*C$8)</f>
        <v>-2.7021900001273025E-2</v>
      </c>
      <c r="I50">
        <f>+G50</f>
        <v>-2.7021900001273025E-2</v>
      </c>
      <c r="O50">
        <f>+C$11+C$12*$F50</f>
        <v>1.1635186099632001E-2</v>
      </c>
      <c r="Q50" s="2">
        <f>+C50-15018.5</f>
        <v>31495.987999999998</v>
      </c>
    </row>
    <row r="51" spans="1:19" x14ac:dyDescent="0.2">
      <c r="A51" s="59" t="s">
        <v>52</v>
      </c>
      <c r="B51" s="19"/>
      <c r="C51" s="20">
        <v>46514.493999999999</v>
      </c>
      <c r="D51" s="20"/>
      <c r="E51">
        <f>+(C51-C$7)/C$8</f>
        <v>-9429.0324237459154</v>
      </c>
      <c r="F51">
        <f>ROUND(2*E51,0)/2</f>
        <v>-9429</v>
      </c>
      <c r="G51">
        <f>+C51-(C$7+F51*C$8)</f>
        <v>-2.1021900000050664E-2</v>
      </c>
      <c r="I51">
        <f>+G51</f>
        <v>-2.1021900000050664E-2</v>
      </c>
      <c r="O51">
        <f>+C$11+C$12*$F51</f>
        <v>1.1635186099632001E-2</v>
      </c>
      <c r="Q51" s="2">
        <f>+C51-15018.5</f>
        <v>31495.993999999999</v>
      </c>
    </row>
    <row r="52" spans="1:19" x14ac:dyDescent="0.2">
      <c r="A52" s="59" t="s">
        <v>52</v>
      </c>
      <c r="B52" s="19" t="s">
        <v>36</v>
      </c>
      <c r="C52" s="20">
        <v>46515.451000000001</v>
      </c>
      <c r="D52" s="20"/>
      <c r="E52">
        <f>+(C52-C$7)/C$8</f>
        <v>-9427.5563666414728</v>
      </c>
      <c r="F52">
        <f>ROUND(2*E52,0)/2</f>
        <v>-9427.5</v>
      </c>
      <c r="G52">
        <f>+C52-(C$7+F52*C$8)</f>
        <v>-3.654524999728892E-2</v>
      </c>
      <c r="I52">
        <f>+G52</f>
        <v>-3.654524999728892E-2</v>
      </c>
      <c r="O52">
        <f>+C$11+C$12*$F52</f>
        <v>1.1635031377065393E-2</v>
      </c>
      <c r="Q52" s="2">
        <f>+C52-15018.5</f>
        <v>31496.951000000001</v>
      </c>
    </row>
    <row r="53" spans="1:19" x14ac:dyDescent="0.2">
      <c r="A53" s="59" t="s">
        <v>52</v>
      </c>
      <c r="B53" s="19" t="s">
        <v>36</v>
      </c>
      <c r="C53" s="20">
        <v>46515.462</v>
      </c>
      <c r="D53" s="20"/>
      <c r="E53">
        <f>+(C53-C$7)/C$8</f>
        <v>-9427.5394004678601</v>
      </c>
      <c r="F53">
        <f>ROUND(2*E53,0)/2</f>
        <v>-9427.5</v>
      </c>
      <c r="G53">
        <f>+C53-(C$7+F53*C$8)</f>
        <v>-2.5545249998685904E-2</v>
      </c>
      <c r="I53">
        <f>+G53</f>
        <v>-2.5545249998685904E-2</v>
      </c>
      <c r="O53">
        <f>+C$11+C$12*$F53</f>
        <v>1.1635031377065393E-2</v>
      </c>
      <c r="Q53" s="2">
        <f>+C53-15018.5</f>
        <v>31496.962</v>
      </c>
    </row>
    <row r="54" spans="1:19" x14ac:dyDescent="0.2">
      <c r="A54" s="59" t="s">
        <v>52</v>
      </c>
      <c r="B54" s="19"/>
      <c r="C54" s="20">
        <v>46516.419000000002</v>
      </c>
      <c r="D54" s="20"/>
      <c r="E54">
        <f>+(C54-C$7)/C$8</f>
        <v>-9426.0633433634193</v>
      </c>
      <c r="F54">
        <f>ROUND(2*E54,0)/2</f>
        <v>-9426</v>
      </c>
      <c r="G54">
        <f>+C54-(C$7+F54*C$8)</f>
        <v>-4.106859999592416E-2</v>
      </c>
      <c r="I54">
        <f>+G54</f>
        <v>-4.106859999592416E-2</v>
      </c>
      <c r="O54">
        <f>+C$11+C$12*$F54</f>
        <v>1.1634876654498787E-2</v>
      </c>
      <c r="Q54" s="2">
        <f>+C54-15018.5</f>
        <v>31497.919000000002</v>
      </c>
    </row>
    <row r="55" spans="1:19" x14ac:dyDescent="0.2">
      <c r="A55" s="59" t="s">
        <v>52</v>
      </c>
      <c r="B55" s="19"/>
      <c r="C55" s="20">
        <v>46516.42</v>
      </c>
      <c r="D55" s="20"/>
      <c r="E55">
        <f>+(C55-C$7)/C$8</f>
        <v>-9426.0618009840036</v>
      </c>
      <c r="F55">
        <f>ROUND(2*E55,0)/2</f>
        <v>-9426</v>
      </c>
      <c r="G55">
        <f>+C55-(C$7+F55*C$8)</f>
        <v>-4.0068599999358412E-2</v>
      </c>
      <c r="I55">
        <f>+G55</f>
        <v>-4.0068599999358412E-2</v>
      </c>
      <c r="O55">
        <f>+C$11+C$12*$F55</f>
        <v>1.1634876654498787E-2</v>
      </c>
      <c r="Q55" s="2">
        <f>+C55-15018.5</f>
        <v>31497.919999999998</v>
      </c>
    </row>
    <row r="56" spans="1:19" x14ac:dyDescent="0.2">
      <c r="A56" s="59" t="s">
        <v>53</v>
      </c>
      <c r="B56" s="19"/>
      <c r="C56" s="20">
        <v>49783.46</v>
      </c>
      <c r="D56" s="20">
        <v>4.0000000000000001E-3</v>
      </c>
      <c r="E56">
        <f>+(C56-C$7)/C$8</f>
        <v>-4387.0465423786445</v>
      </c>
      <c r="F56">
        <f>ROUND(2*E56,0)/2</f>
        <v>-4387</v>
      </c>
      <c r="G56">
        <f>+C56-(C$7+F56*C$8)</f>
        <v>-3.0175699997926131E-2</v>
      </c>
      <c r="I56">
        <f>+G56</f>
        <v>-3.0175699997926131E-2</v>
      </c>
      <c r="O56">
        <f>+C$11+C$12*$F56</f>
        <v>1.1115111979077878E-2</v>
      </c>
      <c r="Q56" s="2">
        <f>+C56-15018.5</f>
        <v>34764.959999999999</v>
      </c>
    </row>
    <row r="57" spans="1:19" x14ac:dyDescent="0.2">
      <c r="A57" s="59" t="s">
        <v>53</v>
      </c>
      <c r="B57" s="19" t="s">
        <v>36</v>
      </c>
      <c r="C57" s="20">
        <v>49797.419000000002</v>
      </c>
      <c r="D57" s="20">
        <v>5.0000000000000001E-3</v>
      </c>
      <c r="E57">
        <f>+(C57-C$7)/C$8</f>
        <v>-4365.5164680621729</v>
      </c>
      <c r="F57">
        <f>ROUND(2*E57,0)/2</f>
        <v>-4365.5</v>
      </c>
      <c r="G57">
        <f>+C57-(C$7+F57*C$8)</f>
        <v>-1.0677049991500098E-2</v>
      </c>
      <c r="I57">
        <f>+G57</f>
        <v>-1.0677049991500098E-2</v>
      </c>
      <c r="O57">
        <f>+C$11+C$12*$F57</f>
        <v>1.1112894288956515E-2</v>
      </c>
      <c r="Q57" s="2">
        <f>+C57-15018.5</f>
        <v>34778.919000000002</v>
      </c>
    </row>
    <row r="58" spans="1:19" x14ac:dyDescent="0.2">
      <c r="A58" s="59" t="s">
        <v>54</v>
      </c>
      <c r="B58" s="19"/>
      <c r="C58" s="20">
        <v>49798.409</v>
      </c>
      <c r="D58" s="20">
        <v>5.0000000000000001E-3</v>
      </c>
      <c r="E58">
        <f>+(C58-C$7)/C$8</f>
        <v>-4363.9895124368941</v>
      </c>
      <c r="F58">
        <f>ROUND(2*E58,0)/2</f>
        <v>-4364</v>
      </c>
      <c r="G58">
        <f>+C58-(C$7+F58*C$8)</f>
        <v>6.7995999997947365E-3</v>
      </c>
      <c r="I58">
        <f>+G58</f>
        <v>6.7995999997947365E-3</v>
      </c>
      <c r="O58">
        <f>+C$11+C$12*$F58</f>
        <v>1.1112739566389909E-2</v>
      </c>
      <c r="Q58" s="2">
        <f>+C58-15018.5</f>
        <v>34779.909</v>
      </c>
    </row>
    <row r="59" spans="1:19" x14ac:dyDescent="0.2">
      <c r="A59" s="59" t="s">
        <v>54</v>
      </c>
      <c r="B59" s="19" t="s">
        <v>36</v>
      </c>
      <c r="C59" s="20">
        <v>49799.362999999998</v>
      </c>
      <c r="D59" s="20">
        <v>6.0000000000000001E-3</v>
      </c>
      <c r="E59">
        <f>+(C59-C$7)/C$8</f>
        <v>-4362.5180824707177</v>
      </c>
      <c r="F59">
        <f>ROUND(2*E59,0)/2</f>
        <v>-4362.5</v>
      </c>
      <c r="G59">
        <f>+C59-(C$7+F59*C$8)</f>
        <v>-1.1723750001692679E-2</v>
      </c>
      <c r="I59">
        <f>+G59</f>
        <v>-1.1723750001692679E-2</v>
      </c>
      <c r="O59">
        <f>+C$11+C$12*$F59</f>
        <v>1.1112584843823301E-2</v>
      </c>
      <c r="Q59" s="2">
        <f>+C59-15018.5</f>
        <v>34780.862999999998</v>
      </c>
    </row>
    <row r="60" spans="1:19" x14ac:dyDescent="0.2">
      <c r="A60" s="59" t="s">
        <v>54</v>
      </c>
      <c r="B60" s="19" t="s">
        <v>36</v>
      </c>
      <c r="C60" s="20">
        <v>49810.387999999999</v>
      </c>
      <c r="D60" s="20">
        <v>6.0000000000000001E-3</v>
      </c>
      <c r="E60">
        <f>+(C60-C$7)/C$8</f>
        <v>-4345.5133493709909</v>
      </c>
      <c r="F60">
        <f>ROUND(2*E60,0)/2</f>
        <v>-4345.5</v>
      </c>
      <c r="G60">
        <f>+C60-(C$7+F60*C$8)</f>
        <v>-8.6550499981967732E-3</v>
      </c>
      <c r="I60">
        <f>+G60</f>
        <v>-8.6550499981967732E-3</v>
      </c>
      <c r="O60">
        <f>+C$11+C$12*$F60</f>
        <v>1.1110831321401759E-2</v>
      </c>
      <c r="Q60" s="2">
        <f>+C60-15018.5</f>
        <v>34791.887999999999</v>
      </c>
    </row>
    <row r="61" spans="1:19" x14ac:dyDescent="0.2">
      <c r="A61" s="65" t="s">
        <v>79</v>
      </c>
      <c r="C61" s="7">
        <v>52627.796799999996</v>
      </c>
      <c r="D61" s="7"/>
      <c r="E61" s="31">
        <f>+(C61-C$7)/C$8</f>
        <v>0</v>
      </c>
      <c r="F61" s="37">
        <f>ROUND(2*E61,0)/2</f>
        <v>0</v>
      </c>
      <c r="G61" s="37">
        <f>+C61-(C$7+F61*C$8)</f>
        <v>0</v>
      </c>
      <c r="H61" s="37"/>
      <c r="I61" s="37"/>
      <c r="J61" s="37">
        <f>+G61</f>
        <v>0</v>
      </c>
      <c r="L61" s="37"/>
      <c r="M61" s="37"/>
      <c r="N61" s="37"/>
      <c r="O61" s="37">
        <f>+C$11+C$12*$F61</f>
        <v>1.0662600045942033E-2</v>
      </c>
      <c r="P61" s="37"/>
      <c r="Q61" s="38">
        <f>+C61-15018.5</f>
        <v>37609.296799999996</v>
      </c>
    </row>
    <row r="62" spans="1:19" x14ac:dyDescent="0.2">
      <c r="A62" s="60" t="s">
        <v>2</v>
      </c>
      <c r="B62" s="30" t="s">
        <v>36</v>
      </c>
      <c r="C62" s="29">
        <v>57012.271999999881</v>
      </c>
      <c r="D62" s="29" t="s">
        <v>55</v>
      </c>
      <c r="E62">
        <f>+(C62-C$7)/C$8</f>
        <v>6762.5243136833951</v>
      </c>
      <c r="F62">
        <f>ROUND(2*E62,0)/2</f>
        <v>6762.5</v>
      </c>
      <c r="G62">
        <f>+C62-(C$7+F62*C$8)</f>
        <v>1.5763749885081779E-2</v>
      </c>
      <c r="I62">
        <f>+G62</f>
        <v>1.5763749885081779E-2</v>
      </c>
      <c r="O62">
        <f>+C$11+C$12*$F62</f>
        <v>9.9650591414899795E-3</v>
      </c>
      <c r="Q62" s="2">
        <f>+C62-15018.5</f>
        <v>41993.771999999881</v>
      </c>
    </row>
    <row r="63" spans="1:19" x14ac:dyDescent="0.2">
      <c r="A63" s="60" t="s">
        <v>2</v>
      </c>
      <c r="B63" s="30" t="s">
        <v>36</v>
      </c>
      <c r="C63" s="29">
        <v>57014.214000000153</v>
      </c>
      <c r="D63" s="29" t="s">
        <v>55</v>
      </c>
      <c r="E63">
        <f>+(C63-C$7)/C$8</f>
        <v>6765.5196145164373</v>
      </c>
      <c r="F63">
        <f>ROUND(2*E63,0)/2</f>
        <v>6765.5</v>
      </c>
      <c r="G63">
        <f>+C63-(C$7+F63*C$8)</f>
        <v>1.2717050158244092E-2</v>
      </c>
      <c r="I63">
        <f>+G63</f>
        <v>1.2717050158244092E-2</v>
      </c>
      <c r="O63">
        <f>+C$11+C$12*$F63</f>
        <v>9.9647496963567658E-3</v>
      </c>
      <c r="Q63" s="2">
        <f>+C63-15018.5</f>
        <v>41995.714000000153</v>
      </c>
    </row>
    <row r="64" spans="1:19" x14ac:dyDescent="0.2">
      <c r="A64" s="60" t="s">
        <v>2</v>
      </c>
      <c r="B64" s="30" t="s">
        <v>4</v>
      </c>
      <c r="C64" s="29">
        <v>57017.134000000078</v>
      </c>
      <c r="D64" s="29" t="s">
        <v>55</v>
      </c>
      <c r="E64">
        <f>+(C64-C$7)/C$8</f>
        <v>6770.0233624211933</v>
      </c>
      <c r="F64">
        <f>ROUND(2*E64,0)/2</f>
        <v>6770</v>
      </c>
      <c r="G64">
        <f>+C64-(C$7+F64*C$8)</f>
        <v>1.5147000085562468E-2</v>
      </c>
      <c r="I64">
        <f>+G64</f>
        <v>1.5147000085562468E-2</v>
      </c>
      <c r="O64">
        <f>+C$11+C$12*$F64</f>
        <v>9.9642855286569462E-3</v>
      </c>
      <c r="Q64" s="2">
        <f>+C64-15018.5</f>
        <v>41998.634000000078</v>
      </c>
    </row>
    <row r="65" spans="1:22" x14ac:dyDescent="0.2">
      <c r="A65" s="61" t="s">
        <v>56</v>
      </c>
      <c r="B65" s="27" t="s">
        <v>36</v>
      </c>
      <c r="C65" s="28">
        <v>57040.152999999933</v>
      </c>
      <c r="D65" s="28"/>
      <c r="E65">
        <f>+(C65-C$7)/C$8</f>
        <v>6805.5273942778904</v>
      </c>
      <c r="F65">
        <f>ROUND(2*E65,0)/2</f>
        <v>6805.5</v>
      </c>
      <c r="G65">
        <f>+C65-(C$7+F65*C$8)</f>
        <v>1.7761049937689677E-2</v>
      </c>
      <c r="I65">
        <f>+G65</f>
        <v>1.7761049937689677E-2</v>
      </c>
      <c r="O65">
        <f>+C$11+C$12*$F65</f>
        <v>9.9606237612472528E-3</v>
      </c>
      <c r="Q65" s="2">
        <f>+C65-15018.5</f>
        <v>42021.652999999933</v>
      </c>
    </row>
    <row r="66" spans="1:22" x14ac:dyDescent="0.2">
      <c r="A66" s="61" t="s">
        <v>56</v>
      </c>
      <c r="B66" s="27" t="s">
        <v>36</v>
      </c>
      <c r="C66" s="28">
        <v>57040.152999999933</v>
      </c>
      <c r="D66" s="28" t="s">
        <v>55</v>
      </c>
      <c r="E66">
        <f>+(C66-C$7)/C$8</f>
        <v>6805.5273942778904</v>
      </c>
      <c r="F66">
        <f>ROUND(2*E66,0)/2</f>
        <v>6805.5</v>
      </c>
      <c r="G66">
        <f>+C66-(C$7+F66*C$8)</f>
        <v>1.7761049937689677E-2</v>
      </c>
      <c r="I66">
        <f>+G66</f>
        <v>1.7761049937689677E-2</v>
      </c>
      <c r="O66">
        <f>+C$11+C$12*$F66</f>
        <v>9.9606237612472528E-3</v>
      </c>
      <c r="Q66" s="2">
        <f>+C66-15018.5</f>
        <v>42021.652999999933</v>
      </c>
    </row>
    <row r="67" spans="1:22" x14ac:dyDescent="0.2">
      <c r="A67" s="62" t="s">
        <v>3</v>
      </c>
      <c r="B67" s="27" t="s">
        <v>36</v>
      </c>
      <c r="C67" s="28">
        <v>57040.152999999998</v>
      </c>
      <c r="D67" s="28" t="s">
        <v>55</v>
      </c>
      <c r="E67" s="31">
        <f>+(C67-C$7)/C$8</f>
        <v>6805.5273942779913</v>
      </c>
      <c r="F67">
        <f>ROUND(2*E67,0)/2</f>
        <v>6805.5</v>
      </c>
      <c r="G67">
        <f>+C67-(C$7+F67*C$8)</f>
        <v>1.7761050003173295E-2</v>
      </c>
      <c r="I67">
        <f>+G67</f>
        <v>1.7761050003173295E-2</v>
      </c>
      <c r="O67">
        <f>+C$11+C$12*$F67</f>
        <v>9.9606237612472528E-3</v>
      </c>
      <c r="Q67" s="2">
        <f>+C67-15018.5</f>
        <v>42021.652999999998</v>
      </c>
    </row>
    <row r="68" spans="1:22" x14ac:dyDescent="0.2">
      <c r="A68" s="61" t="s">
        <v>56</v>
      </c>
      <c r="B68" s="27" t="s">
        <v>4</v>
      </c>
      <c r="C68" s="28">
        <v>57378.262999999803</v>
      </c>
      <c r="D68" s="28"/>
      <c r="E68" s="31">
        <f>+(C68-C$7)/C$8</f>
        <v>7327.0212997967701</v>
      </c>
      <c r="F68">
        <f>ROUND(2*E68,0)/2</f>
        <v>7327</v>
      </c>
      <c r="G68">
        <f>+C68-(C$7+F68*C$8)</f>
        <v>1.3809699805278797E-2</v>
      </c>
      <c r="I68">
        <f>+G68</f>
        <v>1.3809699805278797E-2</v>
      </c>
      <c r="O68">
        <f>+C$11+C$12*$F68</f>
        <v>9.9068318822569772E-3</v>
      </c>
      <c r="Q68" s="2">
        <f>+C68-15018.5</f>
        <v>42359.762999999803</v>
      </c>
    </row>
    <row r="69" spans="1:22" x14ac:dyDescent="0.2">
      <c r="A69" s="61" t="s">
        <v>56</v>
      </c>
      <c r="B69" s="27" t="s">
        <v>4</v>
      </c>
      <c r="C69" s="28">
        <v>57378.262999999803</v>
      </c>
      <c r="D69" s="28" t="s">
        <v>55</v>
      </c>
      <c r="E69" s="31">
        <f>+(C69-C$7)/C$8</f>
        <v>7327.0212997967701</v>
      </c>
      <c r="F69">
        <f>ROUND(2*E69,0)/2</f>
        <v>7327</v>
      </c>
      <c r="G69">
        <f>+C69-(C$7+F69*C$8)</f>
        <v>1.3809699805278797E-2</v>
      </c>
      <c r="I69">
        <f>+G69</f>
        <v>1.3809699805278797E-2</v>
      </c>
      <c r="O69">
        <f>+C$11+C$12*$F69</f>
        <v>9.9068318822569772E-3</v>
      </c>
      <c r="Q69" s="2">
        <f>+C69-15018.5</f>
        <v>42359.762999999803</v>
      </c>
    </row>
    <row r="70" spans="1:22" x14ac:dyDescent="0.2">
      <c r="A70" s="62" t="s">
        <v>3</v>
      </c>
      <c r="B70" s="27" t="s">
        <v>4</v>
      </c>
      <c r="C70" s="28">
        <v>57378.262999999999</v>
      </c>
      <c r="D70" s="28" t="s">
        <v>55</v>
      </c>
      <c r="E70" s="31">
        <f>+(C70-C$7)/C$8</f>
        <v>7327.021299797073</v>
      </c>
      <c r="F70">
        <f>ROUND(2*E70,0)/2</f>
        <v>7327</v>
      </c>
      <c r="G70">
        <f>+C70-(C$7+F70*C$8)</f>
        <v>1.3809700001729652E-2</v>
      </c>
      <c r="I70">
        <f>+G70</f>
        <v>1.3809700001729652E-2</v>
      </c>
      <c r="O70">
        <f>+C$11+C$12*$F70</f>
        <v>9.9068318822569772E-3</v>
      </c>
      <c r="Q70" s="2">
        <f>+C70-15018.5</f>
        <v>42359.762999999999</v>
      </c>
    </row>
    <row r="71" spans="1:22" s="37" customFormat="1" x14ac:dyDescent="0.2">
      <c r="A71" s="63" t="s">
        <v>1</v>
      </c>
      <c r="B71" s="33" t="s">
        <v>4</v>
      </c>
      <c r="C71" s="32">
        <v>57391.239000000001</v>
      </c>
      <c r="D71" s="32" t="s">
        <v>55</v>
      </c>
      <c r="E71" s="31">
        <f>+(C71-C$7)/C$8</f>
        <v>7347.0352151441994</v>
      </c>
      <c r="F71">
        <f>ROUND(2*E71,0)/2</f>
        <v>7347</v>
      </c>
      <c r="G71">
        <f>+C71-(C$7+F71*C$8)</f>
        <v>2.2831700007373001E-2</v>
      </c>
      <c r="H71"/>
      <c r="I71">
        <f>+G71</f>
        <v>2.2831700007373001E-2</v>
      </c>
      <c r="J71"/>
      <c r="K71"/>
      <c r="L71"/>
      <c r="M71"/>
      <c r="N71"/>
      <c r="O71">
        <f>+C$11+C$12*$F71</f>
        <v>9.9047689147022198E-3</v>
      </c>
      <c r="P71"/>
      <c r="Q71" s="2">
        <f>+C71-15018.5</f>
        <v>42372.739000000001</v>
      </c>
      <c r="R71"/>
      <c r="S71"/>
      <c r="T71"/>
      <c r="U71" s="50"/>
      <c r="V71"/>
    </row>
    <row r="72" spans="1:22" s="37" customFormat="1" x14ac:dyDescent="0.2">
      <c r="A72" s="63" t="s">
        <v>1</v>
      </c>
      <c r="B72" s="33" t="s">
        <v>36</v>
      </c>
      <c r="C72" s="32">
        <v>57392.2</v>
      </c>
      <c r="D72" s="32" t="s">
        <v>55</v>
      </c>
      <c r="E72" s="31">
        <f>+(C72-C$7)/C$8</f>
        <v>7348.5174417663093</v>
      </c>
      <c r="F72" s="37">
        <f>ROUND(2*E72,0)/2</f>
        <v>7348.5</v>
      </c>
      <c r="G72" s="37">
        <f>+C72-(C$7+F72*C$8)</f>
        <v>1.1308350003673695E-2</v>
      </c>
      <c r="I72" s="37">
        <f>+G72</f>
        <v>1.1308350003673695E-2</v>
      </c>
      <c r="O72" s="37">
        <f>+C$11+C$12*$F72</f>
        <v>9.9046141921356138E-3</v>
      </c>
      <c r="Q72" s="38">
        <f>+C72-15018.5</f>
        <v>42373.7</v>
      </c>
      <c r="U72" s="50"/>
    </row>
    <row r="73" spans="1:22" s="37" customFormat="1" x14ac:dyDescent="0.2">
      <c r="A73" s="63" t="s">
        <v>1</v>
      </c>
      <c r="B73" s="33" t="s">
        <v>4</v>
      </c>
      <c r="C73" s="32">
        <v>57406.131999999998</v>
      </c>
      <c r="D73" s="32" t="s">
        <v>55</v>
      </c>
      <c r="E73" s="31">
        <f>+(C73-C$7)/C$8</f>
        <v>7370.0058718384516</v>
      </c>
      <c r="F73" s="37">
        <f>ROUND(2*E73,0)/2</f>
        <v>7370</v>
      </c>
      <c r="G73" s="37">
        <f>+C73-(C$7+F73*C$8)</f>
        <v>3.8070000009611249E-3</v>
      </c>
      <c r="I73" s="37">
        <f>+G73</f>
        <v>3.8070000009611249E-3</v>
      </c>
      <c r="O73" s="37">
        <f>+C$11+C$12*$F73</f>
        <v>9.9023965020142504E-3</v>
      </c>
      <c r="Q73" s="38">
        <f>+C73-15018.5</f>
        <v>42387.631999999998</v>
      </c>
      <c r="U73" s="50"/>
    </row>
    <row r="74" spans="1:22" s="37" customFormat="1" x14ac:dyDescent="0.2">
      <c r="A74" s="63" t="s">
        <v>1</v>
      </c>
      <c r="B74" s="33" t="s">
        <v>36</v>
      </c>
      <c r="C74" s="32">
        <v>57407.122000000003</v>
      </c>
      <c r="D74" s="32" t="s">
        <v>55</v>
      </c>
      <c r="E74" s="31">
        <f>+(C74-C$7)/C$8</f>
        <v>7371.5328274637413</v>
      </c>
      <c r="F74" s="37">
        <f>ROUND(2*E74,0)/2</f>
        <v>7371.5</v>
      </c>
      <c r="G74" s="37">
        <f>+C74-(C$7+F74*C$8)</f>
        <v>2.1283650006807875E-2</v>
      </c>
      <c r="I74" s="37">
        <f>+G74</f>
        <v>2.1283650006807875E-2</v>
      </c>
      <c r="O74" s="37">
        <f>+C$11+C$12*$F74</f>
        <v>9.9022417794476427E-3</v>
      </c>
      <c r="Q74" s="38">
        <f>+C74-15018.5</f>
        <v>42388.622000000003</v>
      </c>
      <c r="U74" s="50"/>
    </row>
    <row r="75" spans="1:22" s="37" customFormat="1" x14ac:dyDescent="0.2">
      <c r="A75" s="63" t="s">
        <v>1</v>
      </c>
      <c r="B75" s="33" t="s">
        <v>4</v>
      </c>
      <c r="C75" s="32">
        <v>57413.267</v>
      </c>
      <c r="D75" s="32" t="s">
        <v>55</v>
      </c>
      <c r="E75" s="31">
        <f>+(C75-C$7)/C$8</f>
        <v>7381.0107489964175</v>
      </c>
      <c r="F75" s="37">
        <f>ROUND(2*E75,0)/2</f>
        <v>7381</v>
      </c>
      <c r="G75" s="37">
        <f>+C75-(C$7+F75*C$8)</f>
        <v>6.969100002606865E-3</v>
      </c>
      <c r="I75" s="37">
        <f>+G75</f>
        <v>6.969100002606865E-3</v>
      </c>
      <c r="O75" s="37">
        <f>+C$11+C$12*$F75</f>
        <v>9.9012618698591341E-3</v>
      </c>
      <c r="Q75" s="38">
        <f>+C75-15018.5</f>
        <v>42394.767</v>
      </c>
      <c r="U75" s="50"/>
    </row>
    <row r="76" spans="1:22" s="37" customFormat="1" x14ac:dyDescent="0.2">
      <c r="A76" s="63" t="s">
        <v>1</v>
      </c>
      <c r="B76" s="33" t="s">
        <v>36</v>
      </c>
      <c r="C76" s="32">
        <v>57414.258000000002</v>
      </c>
      <c r="D76" s="32" t="s">
        <v>55</v>
      </c>
      <c r="E76" s="31">
        <f>+(C76-C$7)/C$8</f>
        <v>7382.5392470011211</v>
      </c>
      <c r="F76" s="37">
        <f>ROUND(2*E76,0)/2</f>
        <v>7382.5</v>
      </c>
      <c r="G76" s="37">
        <f>+C76-(C$7+F76*C$8)</f>
        <v>2.5445750005019363E-2</v>
      </c>
      <c r="I76" s="37">
        <f>+G76</f>
        <v>2.5445750005019363E-2</v>
      </c>
      <c r="O76" s="37">
        <f>+C$11+C$12*$F76</f>
        <v>9.9011071472925264E-3</v>
      </c>
      <c r="Q76" s="38">
        <f>+C76-15018.5</f>
        <v>42395.758000000002</v>
      </c>
      <c r="U76" s="50"/>
    </row>
    <row r="77" spans="1:22" s="37" customFormat="1" x14ac:dyDescent="0.2">
      <c r="A77" s="63" t="s">
        <v>1</v>
      </c>
      <c r="B77" s="33" t="s">
        <v>4</v>
      </c>
      <c r="C77" s="32">
        <v>57415.216</v>
      </c>
      <c r="D77" s="32" t="s">
        <v>55</v>
      </c>
      <c r="E77" s="31">
        <f>+(C77-C$7)/C$8</f>
        <v>7384.0168464849776</v>
      </c>
      <c r="F77" s="37">
        <f>ROUND(2*E77,0)/2</f>
        <v>7384</v>
      </c>
      <c r="G77" s="37">
        <f>+C77-(C$7+F77*C$8)</f>
        <v>1.0922400004346855E-2</v>
      </c>
      <c r="I77" s="37">
        <f>+G77</f>
        <v>1.0922400004346855E-2</v>
      </c>
      <c r="O77" s="37">
        <f>+C$11+C$12*$F77</f>
        <v>9.9009524247259204E-3</v>
      </c>
      <c r="Q77" s="38">
        <f>+C77-15018.5</f>
        <v>42396.716</v>
      </c>
      <c r="U77" s="50"/>
    </row>
    <row r="78" spans="1:22" s="37" customFormat="1" x14ac:dyDescent="0.2">
      <c r="A78" s="63" t="s">
        <v>1</v>
      </c>
      <c r="B78" s="33" t="s">
        <v>4</v>
      </c>
      <c r="C78" s="32">
        <v>57430.124000000003</v>
      </c>
      <c r="D78" s="32" t="s">
        <v>55</v>
      </c>
      <c r="E78" s="31">
        <f>+(C78-C$7)/C$8</f>
        <v>7407.0106388705326</v>
      </c>
      <c r="F78" s="37">
        <f>ROUND(2*E78,0)/2</f>
        <v>7407</v>
      </c>
      <c r="G78" s="37">
        <f>+C78-(C$7+F78*C$8)</f>
        <v>6.8977000046288595E-3</v>
      </c>
      <c r="I78" s="37">
        <f>+G78</f>
        <v>6.8977000046288595E-3</v>
      </c>
      <c r="O78" s="37">
        <f>+C$11+C$12*$F78</f>
        <v>9.8985800120379511E-3</v>
      </c>
      <c r="Q78" s="38">
        <f>+C78-15018.5</f>
        <v>42411.624000000003</v>
      </c>
      <c r="U78" s="50"/>
    </row>
    <row r="79" spans="1:22" s="37" customFormat="1" x14ac:dyDescent="0.2">
      <c r="A79" s="63" t="s">
        <v>0</v>
      </c>
      <c r="B79" s="33" t="s">
        <v>4</v>
      </c>
      <c r="C79" s="32">
        <v>58197.129300000001</v>
      </c>
      <c r="D79" s="32">
        <v>1.6999999999999999E-3</v>
      </c>
      <c r="E79" s="31">
        <f>+(C79-C$7)/C$8</f>
        <v>8590.0238282196569</v>
      </c>
      <c r="F79" s="37">
        <f>ROUND(2*E79,0)/2</f>
        <v>8590</v>
      </c>
      <c r="G79" s="37">
        <f>+C79-(C$7+F79*C$8)</f>
        <v>1.5449000005901325E-2</v>
      </c>
      <c r="K79" s="37">
        <f>+G79</f>
        <v>1.5449000005901325E-2</v>
      </c>
      <c r="O79" s="37">
        <f>+C$11+C$12*$F79</f>
        <v>9.7765554811741016E-3</v>
      </c>
      <c r="Q79" s="38">
        <f>+C79-15018.5</f>
        <v>43178.629300000001</v>
      </c>
      <c r="U79" s="50"/>
    </row>
    <row r="80" spans="1:22" s="37" customFormat="1" x14ac:dyDescent="0.2">
      <c r="A80" s="64" t="s">
        <v>66</v>
      </c>
      <c r="B80" s="34" t="s">
        <v>36</v>
      </c>
      <c r="C80" s="35">
        <v>58504.085099999997</v>
      </c>
      <c r="D80" s="35" t="s">
        <v>67</v>
      </c>
      <c r="E80" s="31">
        <f>+(C80-C$7)/C$8</f>
        <v>9063.4661368284887</v>
      </c>
      <c r="F80" s="37">
        <f>ROUND(2*E80,0)/2</f>
        <v>9063.5</v>
      </c>
      <c r="G80" s="37">
        <f>+C80-(C$7+F80*C$8)</f>
        <v>-2.1955149997666012E-2</v>
      </c>
      <c r="K80" s="37">
        <f>+G80</f>
        <v>-2.1955149997666012E-2</v>
      </c>
      <c r="O80" s="37">
        <f>+C$11+C$12*$F80</f>
        <v>9.7277147243152399E-3</v>
      </c>
      <c r="Q80" s="38">
        <f>+C80-15018.5</f>
        <v>43485.585099999997</v>
      </c>
      <c r="U80" s="50"/>
    </row>
    <row r="81" spans="1:21" s="37" customFormat="1" x14ac:dyDescent="0.2">
      <c r="A81" s="65" t="s">
        <v>70</v>
      </c>
      <c r="B81" s="39" t="s">
        <v>4</v>
      </c>
      <c r="C81" s="43">
        <v>58518.708717205562</v>
      </c>
      <c r="D81" s="44">
        <v>8.6799999999999996E-4</v>
      </c>
      <c r="E81" s="31">
        <f>+(C81-C$7)/C$8</f>
        <v>9086.0213030446503</v>
      </c>
      <c r="F81" s="37">
        <f>ROUND(2*E81,0)/2</f>
        <v>9086</v>
      </c>
      <c r="G81" s="37">
        <f>+C81-(C$7+F81*C$8)</f>
        <v>1.381180556199979E-2</v>
      </c>
      <c r="L81" s="37">
        <f>+G81</f>
        <v>1.381180556199979E-2</v>
      </c>
      <c r="O81" s="37">
        <f>+C$11+C$12*$F81</f>
        <v>9.7253938858161398E-3</v>
      </c>
      <c r="Q81" s="38">
        <f>+C81-15018.5</f>
        <v>43500.208717205562</v>
      </c>
      <c r="U81" s="50" t="s">
        <v>74</v>
      </c>
    </row>
    <row r="82" spans="1:21" s="37" customFormat="1" x14ac:dyDescent="0.2">
      <c r="A82" s="66" t="s">
        <v>70</v>
      </c>
      <c r="B82" s="42" t="s">
        <v>73</v>
      </c>
      <c r="C82" s="45">
        <v>58518.708717205562</v>
      </c>
      <c r="D82" s="46">
        <v>8.6799999999999996E-4</v>
      </c>
      <c r="E82" s="31">
        <f>+(C82-C$7)/C$8</f>
        <v>9086.0213030446503</v>
      </c>
      <c r="F82" s="37">
        <f>ROUND(2*E82,0)/2</f>
        <v>9086</v>
      </c>
      <c r="G82" s="37">
        <f>+C82-(C$7+F82*C$8)</f>
        <v>1.381180556199979E-2</v>
      </c>
      <c r="K82" s="37">
        <f>+G82</f>
        <v>1.381180556199979E-2</v>
      </c>
      <c r="O82" s="37">
        <f>+C$11+C$12*$F82</f>
        <v>9.7253938858161398E-3</v>
      </c>
      <c r="Q82" s="38">
        <f>+C82-15018.5</f>
        <v>43500.208717205562</v>
      </c>
      <c r="U82" s="50" t="s">
        <v>74</v>
      </c>
    </row>
    <row r="83" spans="1:21" s="37" customFormat="1" x14ac:dyDescent="0.2">
      <c r="A83" s="65" t="s">
        <v>70</v>
      </c>
      <c r="B83" s="39" t="s">
        <v>36</v>
      </c>
      <c r="C83" s="43">
        <v>58519.03363687126</v>
      </c>
      <c r="D83" s="44">
        <v>8.4000000000000003E-4</v>
      </c>
      <c r="E83" s="31">
        <f>+(C83-C$7)/C$8</f>
        <v>9086.5224524500045</v>
      </c>
      <c r="F83" s="37">
        <f>ROUND(2*E83,0)/2</f>
        <v>9086.5</v>
      </c>
      <c r="G83" s="37">
        <f>+C83-(C$7+F83*C$8)</f>
        <v>1.4557021262589842E-2</v>
      </c>
      <c r="L83" s="37">
        <f>+G83</f>
        <v>1.4557021262589842E-2</v>
      </c>
      <c r="O83" s="37">
        <f>+C$11+C$12*$F83</f>
        <v>9.7253423116272705E-3</v>
      </c>
      <c r="Q83" s="38">
        <f>+C83-15018.5</f>
        <v>43500.53363687126</v>
      </c>
      <c r="U83" s="50" t="s">
        <v>74</v>
      </c>
    </row>
    <row r="84" spans="1:21" s="37" customFormat="1" x14ac:dyDescent="0.2">
      <c r="A84" s="65" t="s">
        <v>70</v>
      </c>
      <c r="B84" s="39" t="s">
        <v>4</v>
      </c>
      <c r="C84" s="43">
        <v>58527.137457958888</v>
      </c>
      <c r="D84" s="44">
        <v>6.8000000000000005E-4</v>
      </c>
      <c r="E84" s="31">
        <f>+(C84-C$7)/C$8</f>
        <v>9099.0216193146807</v>
      </c>
      <c r="F84" s="37">
        <f>ROUND(2*E84,0)/2</f>
        <v>9099</v>
      </c>
      <c r="G84" s="37">
        <f>+C84-(C$7+F84*C$8)</f>
        <v>1.4016858891409356E-2</v>
      </c>
      <c r="L84" s="37">
        <f>+G84</f>
        <v>1.4016858891409356E-2</v>
      </c>
      <c r="O84" s="37">
        <f>+C$11+C$12*$F84</f>
        <v>9.7240529569055482E-3</v>
      </c>
      <c r="Q84" s="38">
        <f>+C84-15018.5</f>
        <v>43508.637457958888</v>
      </c>
      <c r="U84" s="50" t="s">
        <v>74</v>
      </c>
    </row>
    <row r="85" spans="1:21" s="37" customFormat="1" x14ac:dyDescent="0.2">
      <c r="A85" s="65" t="s">
        <v>70</v>
      </c>
      <c r="B85" s="39" t="s">
        <v>36</v>
      </c>
      <c r="C85" s="43">
        <v>58527.462030143943</v>
      </c>
      <c r="D85" s="44">
        <v>8.4400000000000005E-5</v>
      </c>
      <c r="E85" s="31">
        <f>+(C85-C$7)/C$8</f>
        <v>9099.5222327730426</v>
      </c>
      <c r="F85" s="37">
        <f>ROUND(2*E85,0)/2</f>
        <v>9099.5</v>
      </c>
      <c r="G85" s="37">
        <f>+C85-(C$7+F85*C$8)</f>
        <v>1.4414593948458787E-2</v>
      </c>
      <c r="L85" s="37">
        <f>+G85</f>
        <v>1.4414593948458787E-2</v>
      </c>
      <c r="O85" s="37">
        <f>+C$11+C$12*$F85</f>
        <v>9.724001382716679E-3</v>
      </c>
      <c r="Q85" s="38">
        <f>+C85-15018.5</f>
        <v>43508.962030143943</v>
      </c>
      <c r="U85" s="50" t="s">
        <v>74</v>
      </c>
    </row>
    <row r="86" spans="1:21" s="37" customFormat="1" x14ac:dyDescent="0.2">
      <c r="A86" s="65" t="s">
        <v>70</v>
      </c>
      <c r="B86" s="39" t="s">
        <v>4</v>
      </c>
      <c r="C86" s="43">
        <v>58540.104635559022</v>
      </c>
      <c r="D86" s="44">
        <v>5.8900000000000001E-4</v>
      </c>
      <c r="E86" s="31">
        <f>+(C86-C$7)/C$8</f>
        <v>9119.0219271738188</v>
      </c>
      <c r="F86" s="37">
        <f>ROUND(2*E86,0)/2</f>
        <v>9119</v>
      </c>
      <c r="G86" s="37">
        <f>+C86-(C$7+F86*C$8)</f>
        <v>1.4216459028830286E-2</v>
      </c>
      <c r="L86" s="37">
        <f>+G86</f>
        <v>1.4216459028830286E-2</v>
      </c>
      <c r="O86" s="37">
        <f>+C$11+C$12*$F86</f>
        <v>9.7219899893507909E-3</v>
      </c>
      <c r="Q86" s="38">
        <f>+C86-15018.5</f>
        <v>43521.604635559022</v>
      </c>
      <c r="U86" s="50" t="s">
        <v>74</v>
      </c>
    </row>
    <row r="87" spans="1:21" s="37" customFormat="1" x14ac:dyDescent="0.2">
      <c r="A87" s="65" t="s">
        <v>70</v>
      </c>
      <c r="B87" s="39" t="s">
        <v>36</v>
      </c>
      <c r="C87" s="43">
        <v>58540.429069201928</v>
      </c>
      <c r="D87" s="44">
        <v>9.6400000000000001E-4</v>
      </c>
      <c r="E87" s="31">
        <f>+(C87-C$7)/C$8</f>
        <v>9119.5223269476228</v>
      </c>
      <c r="F87" s="37">
        <f>ROUND(2*E87,0)/2</f>
        <v>9119.5</v>
      </c>
      <c r="G87" s="37">
        <f>+C87-(C$7+F87*C$8)</f>
        <v>1.4475651929387823E-2</v>
      </c>
      <c r="L87" s="37">
        <f>+G87</f>
        <v>1.4475651929387823E-2</v>
      </c>
      <c r="O87" s="37">
        <f>+C$11+C$12*$F87</f>
        <v>9.7219384151619216E-3</v>
      </c>
      <c r="Q87" s="38">
        <f>+C87-15018.5</f>
        <v>43521.929069201928</v>
      </c>
      <c r="U87" s="50" t="s">
        <v>74</v>
      </c>
    </row>
    <row r="88" spans="1:21" s="37" customFormat="1" x14ac:dyDescent="0.2">
      <c r="A88" s="65" t="s">
        <v>70</v>
      </c>
      <c r="B88" s="39" t="s">
        <v>4</v>
      </c>
      <c r="C88" s="43">
        <v>58545.291373129468</v>
      </c>
      <c r="D88" s="44">
        <v>6.9999999999999999E-4</v>
      </c>
      <c r="E88" s="31">
        <f>+(C88-C$7)/C$8</f>
        <v>9127.0218444566999</v>
      </c>
      <c r="F88" s="37">
        <f>ROUND(2*E88,0)/2</f>
        <v>9127</v>
      </c>
      <c r="G88" s="37">
        <f>+C88-(C$7+F88*C$8)</f>
        <v>1.4162829473207239E-2</v>
      </c>
      <c r="L88" s="37">
        <f>+G88</f>
        <v>1.4162829473207239E-2</v>
      </c>
      <c r="O88" s="37">
        <f>+C$11+C$12*$F88</f>
        <v>9.7211648023288882E-3</v>
      </c>
      <c r="Q88" s="38">
        <f>+C88-15018.5</f>
        <v>43526.791373129468</v>
      </c>
      <c r="U88" s="50" t="s">
        <v>74</v>
      </c>
    </row>
    <row r="89" spans="1:21" s="37" customFormat="1" x14ac:dyDescent="0.2">
      <c r="A89" s="65" t="s">
        <v>70</v>
      </c>
      <c r="B89" s="39" t="s">
        <v>36</v>
      </c>
      <c r="C89" s="43">
        <v>58545.615934544709</v>
      </c>
      <c r="D89" s="44">
        <v>9.9700000000000006E-4</v>
      </c>
      <c r="E89" s="31">
        <f>+(C89-C$7)/C$8</f>
        <v>9127.5224413039214</v>
      </c>
      <c r="F89" s="37">
        <f>ROUND(2*E89,0)/2</f>
        <v>9127.5</v>
      </c>
      <c r="G89" s="37">
        <f>+C89-(C$7+F89*C$8)</f>
        <v>1.4549794708727859E-2</v>
      </c>
      <c r="L89" s="37">
        <f>+G89</f>
        <v>1.4549794708727859E-2</v>
      </c>
      <c r="O89" s="37">
        <f>+C$11+C$12*$F89</f>
        <v>9.721113228140019E-3</v>
      </c>
      <c r="Q89" s="38">
        <f>+C89-15018.5</f>
        <v>43527.115934544709</v>
      </c>
      <c r="U89" s="50" t="s">
        <v>74</v>
      </c>
    </row>
    <row r="90" spans="1:21" s="37" customFormat="1" x14ac:dyDescent="0.2">
      <c r="A90" s="65" t="s">
        <v>70</v>
      </c>
      <c r="B90" s="39" t="s">
        <v>4</v>
      </c>
      <c r="C90" s="43">
        <v>58554.367906802334</v>
      </c>
      <c r="D90" s="44">
        <v>7.0799999999999997E-4</v>
      </c>
      <c r="E90" s="31">
        <f>+(C90-C$7)/C$8</f>
        <v>9141.0213031939093</v>
      </c>
      <c r="F90" s="37">
        <f>ROUND(2*E90,0)/2</f>
        <v>9141</v>
      </c>
      <c r="G90" s="37">
        <f>+C90-(C$7+F90*C$8)</f>
        <v>1.3811902339512017E-2</v>
      </c>
      <c r="L90" s="37">
        <f>+G90</f>
        <v>1.3811902339512017E-2</v>
      </c>
      <c r="O90" s="37">
        <f>+C$11+C$12*$F90</f>
        <v>9.7197207250405582E-3</v>
      </c>
      <c r="Q90" s="38">
        <f>+C90-15018.5</f>
        <v>43535.867906802334</v>
      </c>
      <c r="U90" s="50" t="s">
        <v>74</v>
      </c>
    </row>
    <row r="91" spans="1:21" s="37" customFormat="1" x14ac:dyDescent="0.2">
      <c r="A91" s="65" t="s">
        <v>70</v>
      </c>
      <c r="B91" s="39" t="s">
        <v>36</v>
      </c>
      <c r="C91" s="43">
        <v>58554.6928393743</v>
      </c>
      <c r="D91" s="44">
        <v>8.8500000000000004E-4</v>
      </c>
      <c r="E91" s="31">
        <f>+(C91-C$7)/C$8</f>
        <v>9141.5224725056269</v>
      </c>
      <c r="F91" s="37">
        <f>ROUND(2*E91,0)/2</f>
        <v>9141.5</v>
      </c>
      <c r="G91" s="37">
        <f>+C91-(C$7+F91*C$8)</f>
        <v>1.4570024301065132E-2</v>
      </c>
      <c r="L91" s="37">
        <f>+G91</f>
        <v>1.4570024301065132E-2</v>
      </c>
      <c r="O91" s="37">
        <f>+C$11+C$12*$F91</f>
        <v>9.719669150851689E-3</v>
      </c>
      <c r="Q91" s="38">
        <f>+C91-15018.5</f>
        <v>43536.1928393743</v>
      </c>
      <c r="U91" s="50" t="s">
        <v>74</v>
      </c>
    </row>
    <row r="92" spans="1:21" s="37" customFormat="1" x14ac:dyDescent="0.2">
      <c r="A92" s="65" t="s">
        <v>70</v>
      </c>
      <c r="B92" s="39" t="s">
        <v>4</v>
      </c>
      <c r="C92" s="43">
        <v>58567.335071778856</v>
      </c>
      <c r="D92" s="44">
        <v>6.1300000000000005E-4</v>
      </c>
      <c r="E92" s="31">
        <f>+(C92-C$7)/C$8</f>
        <v>9161.0215915826484</v>
      </c>
      <c r="F92" s="37">
        <f>ROUND(2*E92,0)/2</f>
        <v>9161</v>
      </c>
      <c r="G92" s="37">
        <f>+C92-(C$7+F92*C$8)</f>
        <v>1.3998878857819363E-2</v>
      </c>
      <c r="L92" s="37">
        <f>+G92</f>
        <v>1.3998878857819363E-2</v>
      </c>
      <c r="O92" s="37">
        <f>+C$11+C$12*$F92</f>
        <v>9.7176577574858026E-3</v>
      </c>
      <c r="Q92" s="38">
        <f>+C92-15018.5</f>
        <v>43548.835071778856</v>
      </c>
      <c r="U92" s="50" t="s">
        <v>74</v>
      </c>
    </row>
    <row r="93" spans="1:21" s="37" customFormat="1" x14ac:dyDescent="0.2">
      <c r="A93" s="65" t="s">
        <v>70</v>
      </c>
      <c r="B93" s="39" t="s">
        <v>36</v>
      </c>
      <c r="C93" s="43">
        <v>58567.659872170072</v>
      </c>
      <c r="D93" s="44">
        <v>9.7799999999999992E-4</v>
      </c>
      <c r="E93" s="31">
        <f>+(C93-C$7)/C$8</f>
        <v>9161.5225570214989</v>
      </c>
      <c r="F93" s="37">
        <f>ROUND(2*E93,0)/2</f>
        <v>9161.5</v>
      </c>
      <c r="G93" s="37">
        <f>+C93-(C$7+F93*C$8)</f>
        <v>1.4624820076278411E-2</v>
      </c>
      <c r="L93" s="37">
        <f>+G93</f>
        <v>1.4624820076278411E-2</v>
      </c>
      <c r="O93" s="37">
        <f>+C$11+C$12*$F93</f>
        <v>9.7176061832969333E-3</v>
      </c>
      <c r="Q93" s="38">
        <f>+C93-15018.5</f>
        <v>43549.159872170072</v>
      </c>
      <c r="U93" s="50" t="s">
        <v>74</v>
      </c>
    </row>
    <row r="94" spans="1:21" s="37" customFormat="1" x14ac:dyDescent="0.2">
      <c r="A94" s="65" t="s">
        <v>70</v>
      </c>
      <c r="B94" s="39" t="s">
        <v>4</v>
      </c>
      <c r="C94" s="43">
        <v>59256.529563551303</v>
      </c>
      <c r="D94" s="44">
        <v>5.9599999999999996E-4</v>
      </c>
      <c r="E94" s="31">
        <f>+(C94-C$7)/C$8</f>
        <v>10224.020991708796</v>
      </c>
      <c r="F94" s="37">
        <f>ROUND(2*E94,0)/2</f>
        <v>10224</v>
      </c>
      <c r="G94" s="37">
        <f>+C94-(C$7+F94*C$8)</f>
        <v>1.3609951303806156E-2</v>
      </c>
      <c r="L94" s="37">
        <f>+G94</f>
        <v>1.3609951303806156E-2</v>
      </c>
      <c r="O94" s="37">
        <f>+C$11+C$12*$F94</f>
        <v>9.6080110319504922E-3</v>
      </c>
      <c r="Q94" s="38">
        <f>+C94-15018.5</f>
        <v>44238.029563551303</v>
      </c>
      <c r="U94" s="50" t="s">
        <v>74</v>
      </c>
    </row>
    <row r="95" spans="1:21" s="37" customFormat="1" x14ac:dyDescent="0.2">
      <c r="A95" s="65" t="s">
        <v>70</v>
      </c>
      <c r="B95" s="39" t="s">
        <v>36</v>
      </c>
      <c r="C95" s="43">
        <v>59256.854294209275</v>
      </c>
      <c r="D95" s="44">
        <v>9.2299999999999999E-4</v>
      </c>
      <c r="E95" s="31">
        <f>+(C95-C$7)/C$8</f>
        <v>10224.521849592526</v>
      </c>
      <c r="F95" s="37">
        <f>ROUND(2*E95,0)/2</f>
        <v>10224.5</v>
      </c>
      <c r="G95" s="37">
        <f>+C95-(C$7+F95*C$8)</f>
        <v>1.4166159278829582E-2</v>
      </c>
      <c r="L95" s="37">
        <f>+G95</f>
        <v>1.4166159278829582E-2</v>
      </c>
      <c r="O95" s="37">
        <f>+C$11+C$12*$F95</f>
        <v>9.607959457761623E-3</v>
      </c>
      <c r="Q95" s="38">
        <f>+C95-15018.5</f>
        <v>44238.354294209275</v>
      </c>
      <c r="U95" s="50" t="s">
        <v>74</v>
      </c>
    </row>
    <row r="96" spans="1:21" s="37" customFormat="1" x14ac:dyDescent="0.2">
      <c r="A96" s="65" t="s">
        <v>70</v>
      </c>
      <c r="B96" s="39" t="s">
        <v>4</v>
      </c>
      <c r="C96" s="43">
        <v>59264.30996432947</v>
      </c>
      <c r="D96" s="44">
        <v>5.8699999999999996E-4</v>
      </c>
      <c r="E96" s="31">
        <f>+(C96-C$7)/C$8</f>
        <v>10236.021321744316</v>
      </c>
      <c r="F96" s="37">
        <f>ROUND(2*E96,0)/2</f>
        <v>10236</v>
      </c>
      <c r="G96" s="37">
        <f>+C96-(C$7+F96*C$8)</f>
        <v>1.3823929475620389E-2</v>
      </c>
      <c r="L96" s="37">
        <f>+G96</f>
        <v>1.3823929475620389E-2</v>
      </c>
      <c r="O96" s="37">
        <f>+C$11+C$12*$F96</f>
        <v>9.6067732514176392E-3</v>
      </c>
      <c r="Q96" s="38">
        <f>+C96-15018.5</f>
        <v>44245.80996432947</v>
      </c>
      <c r="U96" s="50" t="s">
        <v>74</v>
      </c>
    </row>
    <row r="97" spans="1:22" s="37" customFormat="1" x14ac:dyDescent="0.2">
      <c r="A97" s="65" t="s">
        <v>70</v>
      </c>
      <c r="B97" s="39" t="s">
        <v>36</v>
      </c>
      <c r="C97" s="43">
        <v>59264.634583685081</v>
      </c>
      <c r="D97" s="44">
        <v>9.3599999999999998E-4</v>
      </c>
      <c r="E97" s="31">
        <f>+(C97-C$7)/C$8</f>
        <v>10236.522007957576</v>
      </c>
      <c r="F97" s="37">
        <f>ROUND(2*E97,0)/2</f>
        <v>10236.5</v>
      </c>
      <c r="G97" s="37">
        <f>+C97-(C$7+F97*C$8)</f>
        <v>1.4268835082475562E-2</v>
      </c>
      <c r="L97" s="37">
        <f>+G97</f>
        <v>1.4268835082475562E-2</v>
      </c>
      <c r="O97" s="37">
        <f>+C$11+C$12*$F97</f>
        <v>9.6067216772287699E-3</v>
      </c>
      <c r="Q97" s="38">
        <f>+C97-15018.5</f>
        <v>44246.134583685081</v>
      </c>
      <c r="U97" s="50" t="s">
        <v>74</v>
      </c>
    </row>
    <row r="98" spans="1:22" s="37" customFormat="1" x14ac:dyDescent="0.2">
      <c r="A98" s="65" t="s">
        <v>70</v>
      </c>
      <c r="B98" s="39" t="s">
        <v>4</v>
      </c>
      <c r="C98" s="43">
        <v>59278.573375143576</v>
      </c>
      <c r="D98" s="44">
        <v>6.0599999999999998E-4</v>
      </c>
      <c r="E98" s="31">
        <f>+(C98-C$7)/C$8</f>
        <v>10258.020913035527</v>
      </c>
      <c r="F98" s="37">
        <f>ROUND(2*E98,0)/2</f>
        <v>10258</v>
      </c>
      <c r="G98" s="37">
        <f>+C98-(C$7+F98*C$8)</f>
        <v>1.3558943581301719E-2</v>
      </c>
      <c r="L98" s="37">
        <f>+G98</f>
        <v>1.3558943581301719E-2</v>
      </c>
      <c r="O98" s="37">
        <f>+C$11+C$12*$F98</f>
        <v>9.6045039871074066E-3</v>
      </c>
      <c r="Q98" s="38">
        <f>+C98-15018.5</f>
        <v>44260.073375143576</v>
      </c>
      <c r="U98" s="50" t="s">
        <v>74</v>
      </c>
    </row>
    <row r="99" spans="1:22" s="37" customFormat="1" x14ac:dyDescent="0.2">
      <c r="A99" s="65" t="s">
        <v>70</v>
      </c>
      <c r="B99" s="39" t="s">
        <v>36</v>
      </c>
      <c r="C99" s="43">
        <v>59278.898178374395</v>
      </c>
      <c r="D99" s="44">
        <v>9.7799999999999992E-4</v>
      </c>
      <c r="E99" s="31">
        <f>+(C99-C$7)/C$8</f>
        <v>10258.521882854122</v>
      </c>
      <c r="F99" s="37">
        <f>ROUND(2*E99,0)/2</f>
        <v>10258.5</v>
      </c>
      <c r="G99" s="37">
        <f>+C99-(C$7+F99*C$8)</f>
        <v>1.4187724402290769E-2</v>
      </c>
      <c r="L99" s="37">
        <f>+G99</f>
        <v>1.4187724402290769E-2</v>
      </c>
      <c r="O99" s="37">
        <f>+C$11+C$12*$F99</f>
        <v>9.6044524129185373E-3</v>
      </c>
      <c r="Q99" s="38">
        <f>+C99-15018.5</f>
        <v>44260.398178374395</v>
      </c>
      <c r="U99" s="50" t="s">
        <v>74</v>
      </c>
    </row>
    <row r="100" spans="1:22" s="37" customFormat="1" x14ac:dyDescent="0.2">
      <c r="A100" s="67" t="s">
        <v>68</v>
      </c>
      <c r="B100" s="36" t="s">
        <v>36</v>
      </c>
      <c r="C100" s="47">
        <v>59303.537000000011</v>
      </c>
      <c r="D100" s="48">
        <v>4.0000000000000001E-3</v>
      </c>
      <c r="E100" s="31">
        <f>+(C100-C$7)/C$8</f>
        <v>10296.524294249615</v>
      </c>
      <c r="F100" s="37">
        <f>ROUND(2*E100,0)/2</f>
        <v>10296.5</v>
      </c>
      <c r="G100" s="37">
        <f>+C100-(C$7+F100*C$8)</f>
        <v>1.5751150014693849E-2</v>
      </c>
      <c r="K100" s="37">
        <f>+G100</f>
        <v>1.5751150014693849E-2</v>
      </c>
      <c r="O100" s="37">
        <f>+C$11+C$12*$F100</f>
        <v>9.6005327745644995E-3</v>
      </c>
      <c r="Q100" s="38">
        <f>+C100-15018.5</f>
        <v>44285.037000000011</v>
      </c>
      <c r="U100" s="50"/>
    </row>
    <row r="101" spans="1:22" s="37" customFormat="1" x14ac:dyDescent="0.2">
      <c r="A101" s="67" t="s">
        <v>68</v>
      </c>
      <c r="B101" s="36" t="s">
        <v>4</v>
      </c>
      <c r="C101" s="47">
        <v>59330.44299999997</v>
      </c>
      <c r="D101" s="48">
        <v>3.0000000000000001E-3</v>
      </c>
      <c r="E101" s="31">
        <f>+(C101-C$7)/C$8</f>
        <v>10338.023554909978</v>
      </c>
      <c r="F101" s="37">
        <f>ROUND(2*E101,0)/2</f>
        <v>10338</v>
      </c>
      <c r="G101" s="37">
        <f>+C101-(C$7+F101*C$8)</f>
        <v>1.5271799973561428E-2</v>
      </c>
      <c r="K101" s="37">
        <f>+G101</f>
        <v>1.5271799973561428E-2</v>
      </c>
      <c r="O101" s="37">
        <f>+C$11+C$12*$F101</f>
        <v>9.5962521168883805E-3</v>
      </c>
      <c r="Q101" s="38">
        <f>+C101-15018.5</f>
        <v>44311.94299999997</v>
      </c>
      <c r="U101" s="50"/>
    </row>
    <row r="102" spans="1:22" s="37" customFormat="1" x14ac:dyDescent="0.2">
      <c r="A102" s="65" t="s">
        <v>69</v>
      </c>
      <c r="B102" s="40" t="s">
        <v>36</v>
      </c>
      <c r="C102" s="49">
        <v>59621.225267000031</v>
      </c>
      <c r="D102" s="44">
        <v>2.0999999999999999E-3</v>
      </c>
      <c r="E102" s="31">
        <f>+(C102-C$7)/C$8</f>
        <v>10786.52013907949</v>
      </c>
      <c r="F102" s="37">
        <f>ROUND(2*E102,0)/2</f>
        <v>10786.5</v>
      </c>
      <c r="G102" s="37">
        <f>+C102-(C$7+F102*C$8)</f>
        <v>1.3057150034001097E-2</v>
      </c>
      <c r="K102" s="37">
        <f>+G102</f>
        <v>1.3057150034001097E-2</v>
      </c>
      <c r="O102" s="37">
        <f>+C$11+C$12*$F102</f>
        <v>9.5499900694729651E-3</v>
      </c>
      <c r="Q102" s="38">
        <f>+C102-15018.5</f>
        <v>44602.725267000031</v>
      </c>
      <c r="U102" s="50" t="s">
        <v>74</v>
      </c>
    </row>
    <row r="103" spans="1:22" s="37" customFormat="1" x14ac:dyDescent="0.2">
      <c r="A103" s="65" t="s">
        <v>69</v>
      </c>
      <c r="B103" s="40" t="s">
        <v>4</v>
      </c>
      <c r="C103" s="49">
        <v>59628.028220999986</v>
      </c>
      <c r="D103" s="44">
        <v>1.4E-3</v>
      </c>
      <c r="E103" s="31">
        <f>+(C103-C$7)/C$8</f>
        <v>10797.012875320665</v>
      </c>
      <c r="F103" s="37">
        <f>ROUND(2*E103,0)/2</f>
        <v>10797</v>
      </c>
      <c r="G103" s="37">
        <f>+C103-(C$7+F103*C$8)</f>
        <v>8.3476999861886725E-3</v>
      </c>
      <c r="K103" s="37">
        <f>+G103</f>
        <v>8.3476999861886725E-3</v>
      </c>
      <c r="O103" s="37">
        <f>+C$11+C$12*$F103</f>
        <v>9.548907011506718E-3</v>
      </c>
      <c r="Q103" s="38">
        <f>+C103-15018.5</f>
        <v>44609.528220999986</v>
      </c>
      <c r="U103" s="50" t="s">
        <v>74</v>
      </c>
    </row>
    <row r="104" spans="1:22" s="37" customFormat="1" x14ac:dyDescent="0.2">
      <c r="A104" s="65" t="s">
        <v>69</v>
      </c>
      <c r="B104" s="40" t="s">
        <v>36</v>
      </c>
      <c r="C104" s="49">
        <v>59647.159543999936</v>
      </c>
      <c r="D104" s="44">
        <v>2E-3</v>
      </c>
      <c r="E104" s="31">
        <f>+(C104-C$7)/C$8</f>
        <v>10826.520634183138</v>
      </c>
      <c r="F104" s="37">
        <f>ROUND(2*E104,0)/2</f>
        <v>10826.5</v>
      </c>
      <c r="G104" s="37">
        <f>+C104-(C$7+F104*C$8)</f>
        <v>1.3378149938944262E-2</v>
      </c>
      <c r="K104" s="37">
        <f>+G104</f>
        <v>1.3378149938944262E-2</v>
      </c>
      <c r="O104" s="37">
        <f>+C$11+C$12*$F104</f>
        <v>9.545864134363452E-3</v>
      </c>
      <c r="Q104" s="38">
        <f>+C104-15018.5</f>
        <v>44628.659543999936</v>
      </c>
      <c r="U104" s="50" t="s">
        <v>74</v>
      </c>
    </row>
    <row r="105" spans="1:22" s="37" customFormat="1" x14ac:dyDescent="0.2">
      <c r="A105" s="68" t="s">
        <v>72</v>
      </c>
      <c r="B105" s="41" t="s">
        <v>36</v>
      </c>
      <c r="C105" s="48">
        <v>60024.498</v>
      </c>
      <c r="D105" s="48">
        <v>5.0000000000000001E-3</v>
      </c>
      <c r="E105" s="31">
        <f>+(C105-C$7)/C$8</f>
        <v>11408.519702894542</v>
      </c>
      <c r="F105" s="37">
        <f>ROUND(2*E105,0)/2</f>
        <v>11408.5</v>
      </c>
      <c r="G105" s="37">
        <f>+C105-(C$7+F105*C$8)</f>
        <v>1.2774350005201995E-2</v>
      </c>
      <c r="K105" s="37">
        <f>+G105</f>
        <v>1.2774350005201995E-2</v>
      </c>
      <c r="O105" s="37">
        <f>+C$11+C$12*$F105</f>
        <v>9.4858317785200368E-3</v>
      </c>
      <c r="Q105" s="38">
        <f>+C105-15018.5</f>
        <v>45005.998</v>
      </c>
      <c r="U105" s="50"/>
    </row>
    <row r="106" spans="1:22" x14ac:dyDescent="0.2">
      <c r="A106" s="68" t="s">
        <v>72</v>
      </c>
      <c r="B106" s="41" t="s">
        <v>4</v>
      </c>
      <c r="C106" s="48">
        <v>60038.438000000002</v>
      </c>
      <c r="D106" s="48">
        <v>5.0000000000000001E-3</v>
      </c>
      <c r="E106" s="31">
        <f>+(C106-C$7)/C$8</f>
        <v>11430.020472002043</v>
      </c>
      <c r="F106" s="37">
        <f>ROUND(2*E106,0)/2</f>
        <v>11430</v>
      </c>
      <c r="G106" s="37">
        <f>+C106-(C$7+F106*C$8)</f>
        <v>1.327300000411924E-2</v>
      </c>
      <c r="H106" s="37"/>
      <c r="I106" s="37"/>
      <c r="J106" s="37"/>
      <c r="K106" s="37">
        <f>+G106</f>
        <v>1.327300000411924E-2</v>
      </c>
      <c r="L106" s="37"/>
      <c r="M106" s="37"/>
      <c r="N106" s="37"/>
      <c r="O106" s="37">
        <f>+C$11+C$12*$F106</f>
        <v>9.4836140883986734E-3</v>
      </c>
      <c r="P106" s="37"/>
      <c r="Q106" s="38">
        <f>+C106-15018.5</f>
        <v>45019.938000000002</v>
      </c>
      <c r="R106" s="37"/>
      <c r="S106" s="37"/>
      <c r="T106" s="37"/>
      <c r="V106" s="37"/>
    </row>
    <row r="107" spans="1:22" x14ac:dyDescent="0.2">
      <c r="A107" s="69"/>
      <c r="C107" s="7"/>
      <c r="D107" s="7"/>
    </row>
    <row r="108" spans="1:22" x14ac:dyDescent="0.2">
      <c r="A108" s="69"/>
      <c r="C108" s="7"/>
      <c r="D108" s="7"/>
    </row>
    <row r="109" spans="1:22" x14ac:dyDescent="0.2">
      <c r="A109" s="69"/>
      <c r="C109" s="7"/>
      <c r="D109" s="7"/>
    </row>
    <row r="110" spans="1:22" x14ac:dyDescent="0.2">
      <c r="A110" s="69"/>
      <c r="C110" s="7"/>
      <c r="D110" s="7"/>
    </row>
    <row r="111" spans="1:22" x14ac:dyDescent="0.2">
      <c r="A111" s="69"/>
      <c r="C111" s="7"/>
      <c r="D111" s="7"/>
    </row>
    <row r="112" spans="1:22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79:D79" name="Range1"/>
  </protectedRanges>
  <sortState xmlns:xlrd2="http://schemas.microsoft.com/office/spreadsheetml/2017/richdata2" ref="A21:Z115">
    <sortCondition ref="C21:C115"/>
  </sortState>
  <phoneticPr fontId="8" type="noConversion"/>
  <hyperlinks>
    <hyperlink ref="H3476" r:id="rId1" display="http://vsolj.cetus-net.org/bulletin.html" xr:uid="{00000000-0004-0000-0000-000000000000}"/>
    <hyperlink ref="H64938" r:id="rId2" display="http://vsolj.cetus-net.org/bulletin.html" xr:uid="{00000000-0004-0000-0000-000001000000}"/>
    <hyperlink ref="H64931" r:id="rId3" display="https://www.aavso.org/ejaavso" xr:uid="{00000000-0004-0000-0000-000002000000}"/>
    <hyperlink ref="I64938" r:id="rId4" display="http://vsolj.cetus-net.org/bulletin.html" xr:uid="{00000000-0004-0000-0000-000003000000}"/>
    <hyperlink ref="AQ58588" r:id="rId5" display="http://cdsbib.u-strasbg.fr/cgi-bin/cdsbib?1990RMxAA..21..381G" xr:uid="{00000000-0004-0000-0000-000004000000}"/>
    <hyperlink ref="H64935" r:id="rId6" display="https://www.aavso.org/ejaavso" xr:uid="{00000000-0004-0000-0000-000005000000}"/>
    <hyperlink ref="AP5952" r:id="rId7" display="http://cdsbib.u-strasbg.fr/cgi-bin/cdsbib?1990RMxAA..21..381G" xr:uid="{00000000-0004-0000-0000-000006000000}"/>
    <hyperlink ref="AP5955" r:id="rId8" display="http://cdsbib.u-strasbg.fr/cgi-bin/cdsbib?1990RMxAA..21..381G" xr:uid="{00000000-0004-0000-0000-000007000000}"/>
    <hyperlink ref="AP5953" r:id="rId9" display="http://cdsbib.u-strasbg.fr/cgi-bin/cdsbib?1990RMxAA..21..381G" xr:uid="{00000000-0004-0000-0000-000008000000}"/>
    <hyperlink ref="AP5937" r:id="rId10" display="http://cdsbib.u-strasbg.fr/cgi-bin/cdsbib?1990RMxAA..21..381G" xr:uid="{00000000-0004-0000-0000-000009000000}"/>
    <hyperlink ref="AQ6166" r:id="rId11" display="http://cdsbib.u-strasbg.fr/cgi-bin/cdsbib?1990RMxAA..21..381G" xr:uid="{00000000-0004-0000-0000-00000A000000}"/>
    <hyperlink ref="AQ6170" r:id="rId12" display="http://cdsbib.u-strasbg.fr/cgi-bin/cdsbib?1990RMxAA..21..381G" xr:uid="{00000000-0004-0000-0000-00000B000000}"/>
    <hyperlink ref="AQ675" r:id="rId13" display="http://cdsbib.u-strasbg.fr/cgi-bin/cdsbib?1990RMxAA..21..381G" xr:uid="{00000000-0004-0000-0000-00000C000000}"/>
    <hyperlink ref="I4812" r:id="rId14" display="http://vsolj.cetus-net.org/bulletin.html" xr:uid="{00000000-0004-0000-0000-00000D000000}"/>
    <hyperlink ref="H4812" r:id="rId15" display="http://vsolj.cetus-net.org/bulletin.html" xr:uid="{00000000-0004-0000-0000-00000E000000}"/>
    <hyperlink ref="AQ2238" r:id="rId16" display="http://cdsbib.u-strasbg.fr/cgi-bin/cdsbib?1990RMxAA..21..381G" xr:uid="{00000000-0004-0000-0000-00000F000000}"/>
    <hyperlink ref="AQ2237" r:id="rId17" display="http://cdsbib.u-strasbg.fr/cgi-bin/cdsbib?1990RMxAA..21..381G" xr:uid="{00000000-0004-0000-0000-000010000000}"/>
    <hyperlink ref="AP1992" r:id="rId18" display="http://cdsbib.u-strasbg.fr/cgi-bin/cdsbib?1990RMxAA..21..381G" xr:uid="{00000000-0004-0000-0000-000011000000}"/>
    <hyperlink ref="AP2018" r:id="rId19" display="http://cdsbib.u-strasbg.fr/cgi-bin/cdsbib?1990RMxAA..21..381G" xr:uid="{00000000-0004-0000-0000-000012000000}"/>
    <hyperlink ref="AP2019" r:id="rId20" display="http://cdsbib.u-strasbg.fr/cgi-bin/cdsbib?1990RMxAA..21..381G" xr:uid="{00000000-0004-0000-0000-000013000000}"/>
    <hyperlink ref="AP2015" r:id="rId21" display="http://cdsbib.u-strasbg.fr/cgi-bin/cdsbib?1990RMxAA..21..381G" xr:uid="{00000000-0004-0000-0000-000014000000}"/>
  </hyperlinks>
  <pageMargins left="0.75" right="0.75" top="1" bottom="1" header="0.5" footer="0.5"/>
  <pageSetup paperSize="9" orientation="portrait" horizontalDpi="0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2024-07-23T05:01:20Z</dcterms:modified>
</cp:coreProperties>
</file>