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00093B-DBE8-4028-9122-BBE8847FC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7" i="1"/>
  <c r="F27" i="1" s="1"/>
  <c r="G27" i="1" s="1"/>
  <c r="J27" i="1" s="1"/>
  <c r="Q27" i="1"/>
  <c r="E26" i="1"/>
  <c r="F26" i="1" s="1"/>
  <c r="S26" i="1" s="1"/>
  <c r="Q26" i="1"/>
  <c r="Q25" i="1"/>
  <c r="F11" i="1"/>
  <c r="Q24" i="1"/>
  <c r="Q23" i="1"/>
  <c r="E22" i="1"/>
  <c r="F22" i="1" s="1"/>
  <c r="G22" i="1" s="1"/>
  <c r="I22" i="1" s="1"/>
  <c r="E25" i="1"/>
  <c r="F25" i="1"/>
  <c r="G25" i="1" s="1"/>
  <c r="J25" i="1" s="1"/>
  <c r="E23" i="1"/>
  <c r="F23" i="1"/>
  <c r="G23" i="1" s="1"/>
  <c r="I23" i="1" s="1"/>
  <c r="G11" i="1"/>
  <c r="C17" i="1"/>
  <c r="Q22" i="1"/>
  <c r="E24" i="1"/>
  <c r="F24" i="1" s="1"/>
  <c r="G24" i="1" s="1"/>
  <c r="J24" i="1" s="1"/>
  <c r="C12" i="1"/>
  <c r="F15" i="1" l="1"/>
  <c r="C16" i="1"/>
  <c r="D18" i="1" s="1"/>
  <c r="C11" i="1"/>
  <c r="O21" i="1" l="1"/>
  <c r="O26" i="1"/>
  <c r="O27" i="1"/>
  <c r="O25" i="1"/>
  <c r="O24" i="1"/>
  <c r="O23" i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<sst xmlns="http://schemas.openxmlformats.org/spreadsheetml/2006/main" count="61" uniqueCount="53">
  <si>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</si>
  <si>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</si>
  <si>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</si>
  <si>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</si>
  <si>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</si>
  <si>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</si>
  <si>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</si>
  <si>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</si>
  <si>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</si>
  <si>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</si>
  <si>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</si>
  <si>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</si>
  <si>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</si>
  <si>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</si>
  <si>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</si>
  <si>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</si>
  <si>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</si>
  <si>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</si>
  <si>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</si>
  <si>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</si>
  <si>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</si>
  <si>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</si>
  <si>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</si>
  <si>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</si>
  <si>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</si>
  <si>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</si>
  <si>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</si>
  <si>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</si>
  <si>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</si>
  <si>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</si>
  <si>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</si>
  <si>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</si>
  <si>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</si>
  <si>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</si>
  <si>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</si>
  <si>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</si>
  <si>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</si>
  <si>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OEJV 116</t>
  </si>
  <si>
    <t>II</t>
  </si>
  <si>
    <t>XX Ant / GSC 7693-1594</t>
  </si>
  <si>
    <t>EB/DM</t>
  </si>
  <si>
    <t>IBVS 6033</t>
  </si>
  <si>
    <t>JAVSO..48..256</t>
  </si>
  <si>
    <t>JBAV, 79</t>
  </si>
  <si>
    <t>I</t>
  </si>
  <si>
    <t xml:space="preserve">Mag </t>
  </si>
  <si>
    <t>Next ToM-P</t>
  </si>
  <si>
    <t>Next ToM-S</t>
  </si>
  <si>
    <t>VSX</t>
  </si>
  <si>
    <t>8.60-9.20</t>
  </si>
  <si>
    <t>CCD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</si>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</sst>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4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165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8" applyFont="1"/>
    <xf numFmtId="0" fontId="15" fillId="0" borderId="0" xfId="8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horizontal="left" vertical="center" wrapText="1"/>
    </xf>
    <xf numFmtId="0" fontId="13" fillId="0" borderId="0" xfId="0" applyFont="1" applyAlignment="1"/>
    <xf numFmtId="0" fontId="13" fillId="2" borderId="6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0" fillId="0" borderId="3" xfId="0" applyBorder="1" applyAlignment="1"/>
    <xf numFmtId="0" fontId="1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7" fillId="0" borderId="0" xfId="1" applyFont="1" applyBorder="1" applyAlignment="1">
      <alignment horizontal="center" vertic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7-4793-8EB8-C7817184C94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-9.6499999926891178E-4</c:v>
                </c:pt>
                <c:pt idx="2">
                  <c:v>7.1700000044074841E-3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7-4793-8EB8-C7817184C9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1.3055000003078021E-2</c:v>
                </c:pt>
                <c:pt idx="4">
                  <c:v>2.1350000002712477E-2</c:v>
                </c:pt>
                <c:pt idx="6">
                  <c:v>2.7345000009518117E-2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37-4793-8EB8-C7817184C9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37-4793-8EB8-C7817184C9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37-4793-8EB8-C7817184C9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37-4793-8EB8-C7817184C9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  <c:pt idx="3">
                    <c:v>8.9999999999999998E-4</c:v>
                  </c:pt>
                  <c:pt idx="4">
                    <c:v>5.0000000000000001E-3</c:v>
                  </c:pt>
                  <c:pt idx="5">
                    <c:v>8.0000000000000002E-3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37-4793-8EB8-C7817184C9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-5.5558685957959007E-4</c:v>
                </c:pt>
                <c:pt idx="1">
                  <c:v>8.7092050505288435E-4</c:v>
                </c:pt>
                <c:pt idx="2">
                  <c:v>7.1050910666016929E-3</c:v>
                </c:pt>
                <c:pt idx="3">
                  <c:v>1.0759967869220935E-2</c:v>
                </c:pt>
                <c:pt idx="4">
                  <c:v>2.2728241834975065E-2</c:v>
                </c:pt>
                <c:pt idx="5">
                  <c:v>2.6991972334430063E-2</c:v>
                </c:pt>
                <c:pt idx="6">
                  <c:v>2.7046365604176198E-2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37-4793-8EB8-C7817184C94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FA-4F22-92DB-043F2F6FF268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406.5</c:v>
                </c:pt>
                <c:pt idx="2">
                  <c:v>2183</c:v>
                </c:pt>
                <c:pt idx="3">
                  <c:v>3224.5</c:v>
                </c:pt>
                <c:pt idx="4">
                  <c:v>6635</c:v>
                </c:pt>
                <c:pt idx="5">
                  <c:v>7850</c:v>
                </c:pt>
                <c:pt idx="6">
                  <c:v>7865.5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5">
                  <c:v>-0.21149999999761349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FA-4F22-92DB-043F2F6FF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1175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406.5</c:v>
                      </c:pt>
                      <c:pt idx="2">
                        <c:v>2183</c:v>
                      </c:pt>
                      <c:pt idx="3">
                        <c:v>3224.5</c:v>
                      </c:pt>
                      <c:pt idx="4">
                        <c:v>6635</c:v>
                      </c:pt>
                      <c:pt idx="5">
                        <c:v>7850</c:v>
                      </c:pt>
                      <c:pt idx="6">
                        <c:v>7865.5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38034.311999999998</c:v>
                      </c:pt>
                      <c:pt idx="1">
                        <c:v>38395.287100000001</c:v>
                      </c:pt>
                      <c:pt idx="2">
                        <c:v>39972.845000000001</c:v>
                      </c:pt>
                      <c:pt idx="3">
                        <c:v>40897.713300000003</c:v>
                      </c:pt>
                      <c:pt idx="4">
                        <c:v>43926.279699999999</c:v>
                      </c:pt>
                      <c:pt idx="5">
                        <c:v>45004.978999999999</c:v>
                      </c:pt>
                      <c:pt idx="6">
                        <c:v>45018.982000000004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9FA-4F22-92DB-043F2F6FF268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406.5</c:v>
                      </c:pt>
                      <c:pt idx="2">
                        <c:v>2183</c:v>
                      </c:pt>
                      <c:pt idx="3">
                        <c:v>3224.5</c:v>
                      </c:pt>
                      <c:pt idx="4">
                        <c:v>6635</c:v>
                      </c:pt>
                      <c:pt idx="5">
                        <c:v>7850</c:v>
                      </c:pt>
                      <c:pt idx="6">
                        <c:v>7865.5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9FA-4F22-92DB-043F2F6FF268}"/>
                  </c:ext>
                </c:extLst>
              </c15:ser>
            </c15:filteredScatterSeries>
          </c:ext>
        </c:extLst>
      </c:scatterChart>
      <c:valAx>
        <c:axId val="478211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211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76390977784837411"/>
          <c:h val="5.7450227258178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</xdr:rowOff>
    </xdr:from>
    <xdr:to>
      <xdr:col>17</xdr:col>
      <xdr:colOff>428625</xdr:colOff>
      <xdr:row>18</xdr:row>
      <xdr:rowOff>47626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37FFF0-5197-553C-322C-19392161E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5.5703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s="26" t="s">
        <v>40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53413.787100000001</v>
      </c>
      <c r="D4" s="9">
        <v>0.88801399999999997</v>
      </c>
    </row>
    <row r="6" spans="1:7" x14ac:dyDescent="0.2">
      <c r="A6" s="5" t="s">
        <v>1</v>
      </c>
    </row>
    <row r="7" spans="1:7" x14ac:dyDescent="0.2">
      <c r="A7" t="s">
        <v>2</v>
      </c>
      <c r="C7">
        <v>53052.811999999998</v>
      </c>
      <c r="D7" s="35" t="s">
        <v>48</v>
      </c>
    </row>
    <row r="8" spans="1:7" x14ac:dyDescent="0.2">
      <c r="A8" t="s">
        <v>3</v>
      </c>
      <c r="C8">
        <v>0.88800999999999997</v>
      </c>
      <c r="D8" s="35" t="s">
        <v>48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-5.5558685957959007E-4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3.5092432094279813E-6</v>
      </c>
      <c r="D12" s="3"/>
      <c r="E12" s="36" t="s">
        <v>45</v>
      </c>
      <c r="F12" s="37" t="s">
        <v>49</v>
      </c>
    </row>
    <row r="13" spans="1:7" x14ac:dyDescent="0.2">
      <c r="A13" s="12" t="s">
        <v>19</v>
      </c>
      <c r="B13" s="12"/>
      <c r="C13" s="3" t="s">
        <v>14</v>
      </c>
      <c r="D13" s="16"/>
      <c r="E13" s="38" t="s">
        <v>34</v>
      </c>
      <c r="F13" s="39">
        <v>1</v>
      </c>
    </row>
    <row r="14" spans="1:7" x14ac:dyDescent="0.2">
      <c r="A14" s="12"/>
      <c r="B14" s="12"/>
      <c r="C14" s="12"/>
      <c r="D14" s="16"/>
      <c r="E14" s="38" t="s">
        <v>32</v>
      </c>
      <c r="F14" s="40">
        <f ca="1">NOW()+15018.5+$C$9/24</f>
        <v>60514.730658101849</v>
      </c>
    </row>
    <row r="15" spans="1:7" x14ac:dyDescent="0.2">
      <c r="A15" s="14" t="s">
        <v>18</v>
      </c>
      <c r="B15" s="12"/>
      <c r="C15" s="15">
        <f ca="1">(C7+C11)+(C8+C12)*INT(MAX(F21:F3533))</f>
        <v>60037.037694610975</v>
      </c>
      <c r="D15" s="16"/>
      <c r="E15" s="38" t="s">
        <v>35</v>
      </c>
      <c r="F15" s="40">
        <f ca="1">ROUND(2*($F$14-$C$7)/$C$8,0)/2+$F$13</f>
        <v>8404</v>
      </c>
    </row>
    <row r="16" spans="1:7" x14ac:dyDescent="0.2">
      <c r="A16" s="17" t="s">
        <v>4</v>
      </c>
      <c r="B16" s="12"/>
      <c r="C16" s="18">
        <f ca="1">+C8+C12</f>
        <v>0.88801350924320943</v>
      </c>
      <c r="D16" s="16"/>
      <c r="E16" s="38" t="s">
        <v>36</v>
      </c>
      <c r="F16" s="40">
        <f ca="1">ROUND(2*($F$14-$C$15)/$C$16,0)/2+$F$13</f>
        <v>539</v>
      </c>
    </row>
    <row r="17" spans="1:19" ht="13.5" thickBot="1" x14ac:dyDescent="0.25">
      <c r="A17" s="16" t="s">
        <v>29</v>
      </c>
      <c r="B17" s="12"/>
      <c r="C17" s="12">
        <f>COUNT(C21:C2191)</f>
        <v>7</v>
      </c>
      <c r="D17" s="16"/>
      <c r="E17" s="41" t="s">
        <v>46</v>
      </c>
      <c r="F17" s="42">
        <f ca="1">+$C$15+$C$16*$F$16-15018.5-$C$9/24</f>
        <v>45497.572809426398</v>
      </c>
    </row>
    <row r="18" spans="1:19" ht="14.25" thickTop="1" thickBot="1" x14ac:dyDescent="0.25">
      <c r="A18" s="17" t="s">
        <v>5</v>
      </c>
      <c r="B18" s="12"/>
      <c r="C18" s="19">
        <f ca="1">+C15</f>
        <v>60037.037694610975</v>
      </c>
      <c r="D18" s="20">
        <f ca="1">+C16</f>
        <v>0.88801350924320943</v>
      </c>
      <c r="E18" s="44" t="s">
        <v>47</v>
      </c>
      <c r="F18" s="43">
        <f ca="1">+($C$15+$C$16*$F$16)-($C$16/2)-15018.5-$C$9/24</f>
        <v>45497.128802671774</v>
      </c>
    </row>
    <row r="19" spans="1:19" ht="13.5" thickTop="1" x14ac:dyDescent="0.2">
      <c r="A19" s="24" t="s">
        <v>33</v>
      </c>
      <c r="E19" s="25">
        <v>21</v>
      </c>
    </row>
    <row r="20" spans="1:19" ht="13.5" thickBot="1" x14ac:dyDescent="0.25">
      <c r="A20" s="4" t="s">
        <v>6</v>
      </c>
      <c r="B20" s="47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45"/>
      <c r="S20" s="46" t="s">
        <v>52</v>
      </c>
    </row>
    <row r="21" spans="1:19" x14ac:dyDescent="0.2">
      <c r="A21" s="35" t="s">
        <v>48</v>
      </c>
      <c r="B21" s="51"/>
      <c r="C21" s="10">
        <v>53052.811999999998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-5.5558685957959007E-4</v>
      </c>
      <c r="Q21" s="2">
        <f>+C21-15018.5</f>
        <v>38034.311999999998</v>
      </c>
    </row>
    <row r="22" spans="1:19" x14ac:dyDescent="0.2">
      <c r="A22" t="s">
        <v>12</v>
      </c>
      <c r="B22" s="51"/>
      <c r="C22" s="10">
        <v>53413.787100000001</v>
      </c>
      <c r="D22" s="10" t="s">
        <v>14</v>
      </c>
      <c r="E22">
        <f>+(C22-C$7)/C$8</f>
        <v>406.49891330052964</v>
      </c>
      <c r="F22">
        <f>ROUND(2*E22,0)/2</f>
        <v>406.5</v>
      </c>
      <c r="G22">
        <f>+C22-(C$7+F22*C$8)</f>
        <v>-9.6499999926891178E-4</v>
      </c>
      <c r="I22">
        <f>+G22</f>
        <v>-9.6499999926891178E-4</v>
      </c>
      <c r="O22">
        <f ca="1">+C$11+C$12*$F22</f>
        <v>8.7092050505288435E-4</v>
      </c>
      <c r="Q22" s="2">
        <f>+C22-15018.5</f>
        <v>38395.287100000001</v>
      </c>
    </row>
    <row r="23" spans="1:19" x14ac:dyDescent="0.2">
      <c r="A23" s="27" t="s">
        <v>37</v>
      </c>
      <c r="B23" s="48" t="s">
        <v>38</v>
      </c>
      <c r="C23" s="28">
        <v>54991.345000000001</v>
      </c>
      <c r="D23" s="28">
        <v>3.0000000000000001E-3</v>
      </c>
      <c r="E23">
        <f>+(C23-C$7)/C$8</f>
        <v>2183.0080742334017</v>
      </c>
      <c r="F23">
        <f>ROUND(2*E23,0)/2</f>
        <v>2183</v>
      </c>
      <c r="G23">
        <f>+C23-(C$7+F23*C$8)</f>
        <v>7.1700000044074841E-3</v>
      </c>
      <c r="I23">
        <f>+G23</f>
        <v>7.1700000044074841E-3</v>
      </c>
      <c r="O23">
        <f ca="1">+C$11+C$12*$F23</f>
        <v>7.1050910666016929E-3</v>
      </c>
      <c r="Q23" s="2">
        <f>+C23-15018.5</f>
        <v>39972.845000000001</v>
      </c>
    </row>
    <row r="24" spans="1:19" x14ac:dyDescent="0.2">
      <c r="A24" s="29" t="s">
        <v>41</v>
      </c>
      <c r="B24" s="49" t="s">
        <v>38</v>
      </c>
      <c r="C24" s="30">
        <v>55916.213300000003</v>
      </c>
      <c r="D24" s="30">
        <v>8.9999999999999998E-4</v>
      </c>
      <c r="E24">
        <f>+(C24-C$7)/C$8</f>
        <v>3224.5147014110257</v>
      </c>
      <c r="F24">
        <f>ROUND(2*E24,0)/2</f>
        <v>3224.5</v>
      </c>
      <c r="G24">
        <f>+C24-(C$7+F24*C$8)</f>
        <v>1.3055000003078021E-2</v>
      </c>
      <c r="J24">
        <f>+G24</f>
        <v>1.3055000003078021E-2</v>
      </c>
      <c r="O24">
        <f ca="1">+C$11+C$12*$F24</f>
        <v>1.0759967869220935E-2</v>
      </c>
      <c r="Q24" s="2">
        <f>+C24-15018.5</f>
        <v>40897.713300000003</v>
      </c>
    </row>
    <row r="25" spans="1:19" x14ac:dyDescent="0.2">
      <c r="A25" s="31" t="s">
        <v>42</v>
      </c>
      <c r="B25" s="50" t="s">
        <v>38</v>
      </c>
      <c r="C25" s="32">
        <v>58944.779699999999</v>
      </c>
      <c r="D25" s="32">
        <v>5.0000000000000001E-3</v>
      </c>
      <c r="E25">
        <f>+(C25-C$7)/C$8</f>
        <v>6635.0240425220454</v>
      </c>
      <c r="F25">
        <f>ROUND(2*E25,0)/2</f>
        <v>6635</v>
      </c>
      <c r="G25">
        <f>+C25-(C$7+F25*C$8)</f>
        <v>2.1350000002712477E-2</v>
      </c>
      <c r="J25">
        <f>+G25</f>
        <v>2.1350000002712477E-2</v>
      </c>
      <c r="O25">
        <f ca="1">+C$11+C$12*$F25</f>
        <v>2.2728241834975065E-2</v>
      </c>
      <c r="Q25" s="2">
        <f>+C25-15018.5</f>
        <v>43926.279699999999</v>
      </c>
    </row>
    <row r="26" spans="1:19" x14ac:dyDescent="0.2">
      <c r="A26" s="33" t="s">
        <v>43</v>
      </c>
      <c r="B26" s="52" t="s">
        <v>44</v>
      </c>
      <c r="C26" s="34">
        <v>60023.478999999999</v>
      </c>
      <c r="D26" s="34">
        <v>8.0000000000000002E-3</v>
      </c>
      <c r="E26">
        <f>+(C26-C$7)/C$8</f>
        <v>7849.761827006454</v>
      </c>
      <c r="F26">
        <f>ROUND(2*E26,0)/2</f>
        <v>7850</v>
      </c>
      <c r="O26">
        <f ca="1">+C$11+C$12*$F26</f>
        <v>2.6991972334430063E-2</v>
      </c>
      <c r="Q26" s="2">
        <f>+C26-15018.5</f>
        <v>45004.978999999999</v>
      </c>
      <c r="S26">
        <f>+C26-(C$7+F26*C$8)</f>
        <v>-0.21149999999761349</v>
      </c>
    </row>
    <row r="27" spans="1:19" x14ac:dyDescent="0.2">
      <c r="A27" s="33" t="s">
        <v>43</v>
      </c>
      <c r="B27" s="52" t="s">
        <v>44</v>
      </c>
      <c r="C27" s="34">
        <v>60037.482000000004</v>
      </c>
      <c r="D27" s="34">
        <v>2E-3</v>
      </c>
      <c r="E27">
        <f>+(C27-C$7)/C$8</f>
        <v>7865.5307935721512</v>
      </c>
      <c r="F27">
        <f>ROUND(2*E27,0)/2</f>
        <v>7865.5</v>
      </c>
      <c r="G27">
        <f>+C27-(C$7+F27*C$8)</f>
        <v>2.7345000009518117E-2</v>
      </c>
      <c r="J27">
        <f>+G27</f>
        <v>2.7345000009518117E-2</v>
      </c>
      <c r="O27">
        <f ca="1">+C$11+C$12*$F27</f>
        <v>2.7046365604176198E-2</v>
      </c>
      <c r="Q27" s="2">
        <f>+C27-15018.5</f>
        <v>45018.982000000004</v>
      </c>
    </row>
    <row r="28" spans="1:19" x14ac:dyDescent="0.2">
      <c r="B28" s="51"/>
      <c r="C28" s="10"/>
      <c r="D28" s="10"/>
      <c r="Q28" s="2"/>
    </row>
    <row r="29" spans="1:19" x14ac:dyDescent="0.2">
      <c r="B29" s="51"/>
      <c r="C29" s="10"/>
      <c r="D29" s="10"/>
      <c r="Q29" s="2"/>
    </row>
    <row r="30" spans="1:19" x14ac:dyDescent="0.2">
      <c r="B30" s="51"/>
      <c r="C30" s="10"/>
      <c r="D30" s="10"/>
      <c r="Q30" s="2"/>
    </row>
    <row r="31" spans="1:19" x14ac:dyDescent="0.2">
      <c r="B31" s="51"/>
      <c r="C31" s="10"/>
      <c r="D31" s="10"/>
      <c r="Q31" s="2"/>
    </row>
    <row r="32" spans="1:19" x14ac:dyDescent="0.2">
      <c r="B32" s="51"/>
      <c r="C32" s="10"/>
      <c r="D32" s="10"/>
      <c r="Q32" s="2"/>
    </row>
    <row r="33" spans="2:17" x14ac:dyDescent="0.2">
      <c r="B33" s="51"/>
      <c r="C33" s="10"/>
      <c r="D33" s="10"/>
      <c r="Q33" s="2"/>
    </row>
    <row r="34" spans="2:17" x14ac:dyDescent="0.2">
      <c r="B34" s="51"/>
      <c r="C34" s="10"/>
      <c r="D34" s="10"/>
    </row>
    <row r="35" spans="2:17" x14ac:dyDescent="0.2">
      <c r="B35" s="51"/>
      <c r="C35" s="10"/>
      <c r="D35" s="10"/>
    </row>
    <row r="36" spans="2:17" x14ac:dyDescent="0.2">
      <c r="B36" s="51"/>
      <c r="C36" s="10"/>
      <c r="D36" s="10"/>
    </row>
    <row r="37" spans="2:17" x14ac:dyDescent="0.2">
      <c r="B37" s="51"/>
      <c r="C37" s="10"/>
      <c r="D37" s="10"/>
    </row>
    <row r="38" spans="2:17" x14ac:dyDescent="0.2">
      <c r="B38" s="51"/>
      <c r="C38" s="10"/>
      <c r="D38" s="10"/>
    </row>
    <row r="39" spans="2:17" x14ac:dyDescent="0.2">
      <c r="B39" s="51"/>
      <c r="C39" s="10"/>
      <c r="D39" s="10"/>
    </row>
    <row r="40" spans="2:17" x14ac:dyDescent="0.2">
      <c r="B40" s="51"/>
      <c r="C40" s="10"/>
      <c r="D40" s="10"/>
    </row>
    <row r="41" spans="2:17" x14ac:dyDescent="0.2">
      <c r="C41" s="10"/>
      <c r="D41" s="10"/>
    </row>
    <row r="42" spans="2:17" x14ac:dyDescent="0.2">
      <c r="C42" s="10"/>
      <c r="D42" s="10"/>
    </row>
    <row r="43" spans="2:17" x14ac:dyDescent="0.2">
      <c r="C43" s="10"/>
      <c r="D43" s="10"/>
    </row>
    <row r="44" spans="2:17" x14ac:dyDescent="0.2">
      <c r="C44" s="10"/>
      <c r="D44" s="10"/>
    </row>
    <row r="45" spans="2:17" x14ac:dyDescent="0.2">
      <c r="C45" s="10"/>
      <c r="D45" s="10"/>
    </row>
    <row r="46" spans="2:17" x14ac:dyDescent="0.2">
      <c r="C46" s="10"/>
      <c r="D46" s="10"/>
    </row>
    <row r="47" spans="2:17" x14ac:dyDescent="0.2">
      <c r="C47" s="10"/>
      <c r="D47" s="10"/>
    </row>
    <row r="48" spans="2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sortState xmlns:xlrd2="http://schemas.microsoft.com/office/spreadsheetml/2017/richdata2" ref="A21:V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2024-07-23T05:32:08Z</dcterms:modified>
</cp:coreProperties>
</file>