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8CD2C21-75E9-43F1-AA17-A20114B471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I21" i="1" s="1"/>
  <c r="Q21" i="1"/>
  <c r="C21" i="1"/>
  <c r="A21" i="1"/>
  <c r="F14" i="1"/>
  <c r="E24" i="1"/>
  <c r="F24" i="1" s="1"/>
  <c r="G24" i="1" s="1"/>
  <c r="J24" i="1" s="1"/>
  <c r="Q23" i="1"/>
  <c r="Q24" i="1"/>
  <c r="Q25" i="1"/>
  <c r="F11" i="1"/>
  <c r="C8" i="1"/>
  <c r="G11" i="1"/>
  <c r="E23" i="1"/>
  <c r="F23" i="1" s="1"/>
  <c r="G23" i="1" s="1"/>
  <c r="J23" i="1" s="1"/>
  <c r="E25" i="1"/>
  <c r="F25" i="1"/>
  <c r="G25" i="1" s="1"/>
  <c r="J25" i="1" s="1"/>
  <c r="E22" i="1"/>
  <c r="F22" i="1" s="1"/>
  <c r="G22" i="1" s="1"/>
  <c r="H22" i="1" s="1"/>
  <c r="Q22" i="1"/>
  <c r="C17" i="1"/>
  <c r="C12" i="1"/>
  <c r="F15" i="1" l="1"/>
  <c r="C16" i="1"/>
  <c r="D18" i="1" s="1"/>
  <c r="C11" i="1"/>
  <c r="O21" i="1" l="1"/>
  <c r="C15" i="1"/>
  <c r="O22" i="1"/>
  <c r="O25" i="1"/>
  <c r="O23" i="1"/>
  <c r="O24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<sst xmlns="http://schemas.openxmlformats.org/spreadsheetml/2006/main" count="56" uniqueCount="50">
  <si>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</si>
  <si>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</si>
  <si>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</si>
  <si>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</si>
  <si>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</si>
  <si>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</si>
  <si>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</si>
  <si>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</si>
  <si>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</si>
  <si>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</si>
  <si>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</si>
  <si>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</si>
  <si>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</si>
  <si>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</si>
  <si>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</si>
  <si>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</si>
  <si>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</si>
  <si>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</si>
  <si>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</si>
  <si>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</si>
  <si>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</si>
  <si>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</si>
  <si>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</si>
  <si>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</si>
  <si>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</si>
  <si>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</si>
  <si>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</si>
  <si>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</si>
  <si>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</si>
  <si>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</si>
  <si>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</si>
  <si>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</si>
  <si>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</si>
  <si>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</si>
  <si>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</si>
  <si>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</si>
  <si>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</si>
  <si>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 xml:space="preserve">BV Aps / GSC 9450-1461               </t>
  </si>
  <si>
    <t>E</t>
  </si>
  <si>
    <t>IBVS 5653</t>
  </si>
  <si>
    <t>OEJV 0048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</si>
  <si>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</si>
  <si>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</si>
  <si>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</si>
  <si>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</si>
  <si>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</si>
  <si>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</si>
  <si>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</si>
  <si>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GCVS</t>
  </si>
  <si>
    <t>12.39-13.21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</si>
</sst>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3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7"/>
      <name val="Arial Unicode MS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6" fillId="0" borderId="0" xfId="0" applyFont="1" applyAlignment="1"/>
    <xf numFmtId="0" fontId="0" fillId="0" borderId="1" xfId="0" applyBorder="1" applyAlignment="1"/>
    <xf numFmtId="0" fontId="0" fillId="2" borderId="6" xfId="0" applyFill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0" fontId="22" fillId="0" borderId="9" xfId="0" applyFont="1" applyBorder="1" applyAlignment="1"/>
    <xf numFmtId="0" fontId="21" fillId="0" borderId="9" xfId="0" applyFont="1" applyBorder="1" applyAlignment="1"/>
    <xf numFmtId="22" fontId="20" fillId="0" borderId="8" xfId="0" applyNumberFormat="1" applyFont="1" applyBorder="1" applyAlignment="1">
      <alignment horizontal="right" vertical="center"/>
    </xf>
    <xf numFmtId="22" fontId="21" fillId="0" borderId="9" xfId="0" applyNumberFormat="1" applyFont="1" applyBorder="1" applyAlignment="1"/>
    <xf numFmtId="22" fontId="21" fillId="0" borderId="10" xfId="0" applyNumberFormat="1" applyFont="1" applyBorder="1" applyAlignment="1"/>
    <xf numFmtId="0" fontId="20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BV Aps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2">
                    <c:v>2E-3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2">
                    <c:v>2E-3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384</c:v>
                </c:pt>
                <c:pt idx="2">
                  <c:v>818</c:v>
                </c:pt>
                <c:pt idx="3">
                  <c:v>1254</c:v>
                </c:pt>
                <c:pt idx="4">
                  <c:v>1257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1">
                  <c:v>-6.240000220714137E-5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8C-49D5-940F-5DB5CB11EB8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2E-3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2E-3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384</c:v>
                </c:pt>
                <c:pt idx="2">
                  <c:v>818</c:v>
                </c:pt>
                <c:pt idx="3">
                  <c:v>1254</c:v>
                </c:pt>
                <c:pt idx="4">
                  <c:v>1257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8C-49D5-940F-5DB5CB11EB8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2E-3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2E-3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384</c:v>
                </c:pt>
                <c:pt idx="2">
                  <c:v>818</c:v>
                </c:pt>
                <c:pt idx="3">
                  <c:v>1254</c:v>
                </c:pt>
                <c:pt idx="4">
                  <c:v>1257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2">
                  <c:v>-8.2979999569943175E-4</c:v>
                </c:pt>
                <c:pt idx="3">
                  <c:v>-1.6940000205067918E-4</c:v>
                </c:pt>
                <c:pt idx="4">
                  <c:v>1.1722999915946275E-3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8C-49D5-940F-5DB5CB11EB8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2E-3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2E-3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384</c:v>
                </c:pt>
                <c:pt idx="2">
                  <c:v>818</c:v>
                </c:pt>
                <c:pt idx="3">
                  <c:v>1254</c:v>
                </c:pt>
                <c:pt idx="4">
                  <c:v>1257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8C-49D5-940F-5DB5CB11EB8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2E-3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2E-3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384</c:v>
                </c:pt>
                <c:pt idx="2">
                  <c:v>818</c:v>
                </c:pt>
                <c:pt idx="3">
                  <c:v>1254</c:v>
                </c:pt>
                <c:pt idx="4">
                  <c:v>1257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8C-49D5-940F-5DB5CB11EB8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2E-3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2E-3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384</c:v>
                </c:pt>
                <c:pt idx="2">
                  <c:v>818</c:v>
                </c:pt>
                <c:pt idx="3">
                  <c:v>1254</c:v>
                </c:pt>
                <c:pt idx="4">
                  <c:v>1257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68C-49D5-940F-5DB5CB11EB8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2E-3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2E-3</c:v>
                  </c:pt>
                  <c:pt idx="3">
                    <c:v>2E-3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384</c:v>
                </c:pt>
                <c:pt idx="2">
                  <c:v>818</c:v>
                </c:pt>
                <c:pt idx="3">
                  <c:v>1254</c:v>
                </c:pt>
                <c:pt idx="4">
                  <c:v>1257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68C-49D5-940F-5DB5CB11EB8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384</c:v>
                </c:pt>
                <c:pt idx="2">
                  <c:v>818</c:v>
                </c:pt>
                <c:pt idx="3">
                  <c:v>1254</c:v>
                </c:pt>
                <c:pt idx="4">
                  <c:v>1257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-2.6966766671727288E-4</c:v>
                </c:pt>
                <c:pt idx="1">
                  <c:v>-1.1877331797342263E-4</c:v>
                </c:pt>
                <c:pt idx="2">
                  <c:v>5.1768732429783161E-5</c:v>
                </c:pt>
                <c:pt idx="3">
                  <c:v>2.230966908993631E-4</c:v>
                </c:pt>
                <c:pt idx="4">
                  <c:v>2.2427555299892445E-4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68C-49D5-940F-5DB5CB11E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588424"/>
        <c:axId val="1"/>
      </c:scatterChart>
      <c:valAx>
        <c:axId val="644588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4588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09774436090225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3F72824-0D03-96D8-8CF7-5CC358264A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23"/>
  <sheetViews>
    <sheetView tabSelected="1" workbookViewId="0">
      <selection activeCell="F5" sqref="F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10.140625" customWidth="1"/>
    <col min="5" max="5" width="12.57031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37</v>
      </c>
    </row>
    <row r="2" spans="1:7">
      <c r="A2" t="s">
        <v>23</v>
      </c>
      <c r="B2" t="s">
        <v>38</v>
      </c>
      <c r="C2" s="3"/>
      <c r="D2" s="3"/>
    </row>
    <row r="3" spans="1:7" ht="13.5" thickBot="1"/>
    <row r="4" spans="1:7" ht="14.25" thickTop="1" thickBot="1">
      <c r="A4" s="5" t="s">
        <v>0</v>
      </c>
      <c r="C4" s="8">
        <v>52500.679199999999</v>
      </c>
      <c r="D4" s="9">
        <v>1.6468860999999999</v>
      </c>
    </row>
    <row r="5" spans="1:7" ht="13.5" thickTop="1"/>
    <row r="6" spans="1:7">
      <c r="A6" s="5" t="s">
        <v>1</v>
      </c>
    </row>
    <row r="7" spans="1:7">
      <c r="A7" t="s">
        <v>2</v>
      </c>
      <c r="C7">
        <v>51868.275000000001</v>
      </c>
      <c r="D7" s="35" t="s">
        <v>47</v>
      </c>
    </row>
    <row r="8" spans="1:7">
      <c r="A8" t="s">
        <v>3</v>
      </c>
      <c r="C8">
        <f>D4</f>
        <v>1.6468860999999999</v>
      </c>
      <c r="D8" s="35" t="s">
        <v>48</v>
      </c>
    </row>
    <row r="9" spans="1:7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>
      <c r="A10" s="12"/>
      <c r="B10" s="12"/>
      <c r="C10" s="4" t="s">
        <v>19</v>
      </c>
      <c r="D10" s="4" t="s">
        <v>20</v>
      </c>
      <c r="E10" s="12"/>
    </row>
    <row r="11" spans="1:7">
      <c r="A11" s="12" t="s">
        <v>15</v>
      </c>
      <c r="B11" s="12"/>
      <c r="C11" s="21">
        <f ca="1">INTERCEPT(INDIRECT($G$11):G975,INDIRECT($F$11):F975)</f>
        <v>-2.6966766671727288E-4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>
      <c r="A12" s="12" t="s">
        <v>16</v>
      </c>
      <c r="B12" s="12"/>
      <c r="C12" s="21">
        <f ca="1">SLOPE(INDIRECT($G$11):G975,INDIRECT($F$11):F975)</f>
        <v>3.9295403318711005E-7</v>
      </c>
      <c r="D12" s="3"/>
      <c r="E12" s="37" t="s">
        <v>42</v>
      </c>
      <c r="F12" s="38" t="s">
        <v>49</v>
      </c>
    </row>
    <row r="13" spans="1:7">
      <c r="A13" s="12" t="s">
        <v>18</v>
      </c>
      <c r="B13" s="12"/>
      <c r="C13" s="3" t="s">
        <v>13</v>
      </c>
      <c r="D13" s="3"/>
      <c r="E13" s="39" t="s">
        <v>43</v>
      </c>
      <c r="F13" s="40">
        <v>1</v>
      </c>
    </row>
    <row r="14" spans="1:7">
      <c r="A14" s="12"/>
      <c r="B14" s="12"/>
      <c r="C14" s="12"/>
      <c r="D14" s="12"/>
      <c r="E14" s="39" t="s">
        <v>31</v>
      </c>
      <c r="F14" s="41">
        <f ca="1">NOW()+15018.5+$C$9/24</f>
        <v>60520.838354166663</v>
      </c>
    </row>
    <row r="15" spans="1:7">
      <c r="A15" s="14" t="s">
        <v>17</v>
      </c>
      <c r="B15" s="12"/>
      <c r="C15" s="15">
        <f ca="1">(C7+C11)+(C8+C12)*INT(MAX(F21:F3516))</f>
        <v>53938.411051975556</v>
      </c>
      <c r="D15" s="16"/>
      <c r="E15" s="39" t="s">
        <v>44</v>
      </c>
      <c r="F15" s="41">
        <f ca="1">ROUND(2*($F$14-$C$7)/$C$8,0)/2+$F$13</f>
        <v>5255</v>
      </c>
    </row>
    <row r="16" spans="1:7">
      <c r="A16" s="17" t="s">
        <v>4</v>
      </c>
      <c r="B16" s="12"/>
      <c r="C16" s="18">
        <f ca="1">+C8+C12</f>
        <v>1.646886492954033</v>
      </c>
      <c r="D16" s="16"/>
      <c r="E16" s="39" t="s">
        <v>32</v>
      </c>
      <c r="F16" s="41">
        <f ca="1">ROUND(2*($F$14-$C$15)/$C$16,0)/2+$F$13</f>
        <v>3998</v>
      </c>
    </row>
    <row r="17" spans="1:21" ht="13.5" thickBot="1">
      <c r="A17" s="16" t="s">
        <v>28</v>
      </c>
      <c r="B17" s="12"/>
      <c r="C17" s="12">
        <f>COUNT(C21:C2174)</f>
        <v>5</v>
      </c>
      <c r="D17" s="16"/>
      <c r="E17" s="42" t="s">
        <v>45</v>
      </c>
      <c r="F17" s="43">
        <f ca="1">+$C$15+$C$16*$F$16-15018.5-$C$9/24</f>
        <v>45504.559084139117</v>
      </c>
    </row>
    <row r="18" spans="1:21" ht="14.25" thickTop="1" thickBot="1">
      <c r="A18" s="17" t="s">
        <v>5</v>
      </c>
      <c r="B18" s="12"/>
      <c r="C18" s="19">
        <f ca="1">+C15</f>
        <v>53938.411051975556</v>
      </c>
      <c r="D18" s="20">
        <f ca="1">+C16</f>
        <v>1.646886492954033</v>
      </c>
      <c r="E18" s="45" t="s">
        <v>46</v>
      </c>
      <c r="F18" s="44">
        <f ca="1">+($C$15+$C$16*$F$16)-($C$16/2)-15018.5-$C$9/24</f>
        <v>45503.735640892643</v>
      </c>
    </row>
    <row r="19" spans="1:21" ht="13.5" thickTop="1">
      <c r="A19" s="24" t="s">
        <v>33</v>
      </c>
      <c r="E19" s="25">
        <v>21</v>
      </c>
    </row>
    <row r="20" spans="1:21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47</v>
      </c>
      <c r="J20" s="7" t="s">
        <v>41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</row>
    <row r="21" spans="1:21">
      <c r="A21" s="29" t="str">
        <f>$D$7</f>
        <v>VSX</v>
      </c>
      <c r="B21" s="29"/>
      <c r="C21" s="29">
        <f>$C$7</f>
        <v>51868.275000000001</v>
      </c>
      <c r="D21" s="26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-2.6966766671727288E-4</v>
      </c>
      <c r="Q21" s="2">
        <f>+C21-15018.5</f>
        <v>36849.775000000001</v>
      </c>
      <c r="U21" s="36"/>
    </row>
    <row r="22" spans="1:21">
      <c r="A22" s="28" t="s">
        <v>36</v>
      </c>
      <c r="B22" s="27" t="s">
        <v>34</v>
      </c>
      <c r="C22" s="28">
        <v>52500.679199999999</v>
      </c>
      <c r="D22" s="26"/>
      <c r="E22">
        <f>+(C22-C$7)/C$8</f>
        <v>383.99996211031066</v>
      </c>
      <c r="F22">
        <f>ROUND(2*E22,0)/2</f>
        <v>384</v>
      </c>
      <c r="G22">
        <f>+C22-(C$7+F22*C$8)</f>
        <v>-6.240000220714137E-5</v>
      </c>
      <c r="H22">
        <f>+G22</f>
        <v>-6.240000220714137E-5</v>
      </c>
      <c r="O22">
        <f ca="1">+C$11+C$12*$F22</f>
        <v>-1.1877331797342263E-4</v>
      </c>
      <c r="Q22" s="2">
        <f>+C22-15018.5</f>
        <v>37482.179199999999</v>
      </c>
      <c r="U22" s="14" t="s">
        <v>35</v>
      </c>
    </row>
    <row r="23" spans="1:21">
      <c r="A23" s="33" t="s">
        <v>39</v>
      </c>
      <c r="B23" s="34" t="s">
        <v>34</v>
      </c>
      <c r="C23" s="33">
        <v>53215.427000000003</v>
      </c>
      <c r="D23" s="33">
        <v>2E-3</v>
      </c>
      <c r="E23">
        <f>+(C23-C$7)/C$8</f>
        <v>817.99949614001957</v>
      </c>
      <c r="F23">
        <f>ROUND(2*E23,0)/2</f>
        <v>818</v>
      </c>
      <c r="G23">
        <f>+C23-(C$7+F23*C$8)</f>
        <v>-8.2979999569943175E-4</v>
      </c>
      <c r="J23">
        <f>+G23</f>
        <v>-8.2979999569943175E-4</v>
      </c>
      <c r="O23">
        <f ca="1">+C$11+C$12*$F23</f>
        <v>5.1768732429783161E-5</v>
      </c>
      <c r="Q23" s="2">
        <f>+C23-15018.5</f>
        <v>38196.927000000003</v>
      </c>
    </row>
    <row r="24" spans="1:21">
      <c r="A24" s="33" t="s">
        <v>40</v>
      </c>
      <c r="B24" s="34" t="s">
        <v>34</v>
      </c>
      <c r="C24" s="33">
        <v>53933.47</v>
      </c>
      <c r="D24" s="33">
        <v>2E-3</v>
      </c>
      <c r="E24">
        <f>+(C24-C$7)/C$8</f>
        <v>1253.9998971392131</v>
      </c>
      <c r="F24">
        <f>ROUND(2*E24,0)/2</f>
        <v>1254</v>
      </c>
      <c r="G24">
        <f>+C24-(C$7+F24*C$8)</f>
        <v>-1.6940000205067918E-4</v>
      </c>
      <c r="J24">
        <f>+G24</f>
        <v>-1.6940000205067918E-4</v>
      </c>
      <c r="O24">
        <f ca="1">+C$11+C$12*$F24</f>
        <v>2.230966908993631E-4</v>
      </c>
      <c r="Q24" s="2">
        <f>+C24-15018.5</f>
        <v>38914.97</v>
      </c>
    </row>
    <row r="25" spans="1:21">
      <c r="A25" s="33" t="s">
        <v>40</v>
      </c>
      <c r="B25" s="34" t="s">
        <v>34</v>
      </c>
      <c r="C25" s="33">
        <v>53938.411999999997</v>
      </c>
      <c r="D25" s="33">
        <v>2E-3</v>
      </c>
      <c r="E25">
        <f>+(C25-C$7)/C$8</f>
        <v>1257.0007118282165</v>
      </c>
      <c r="F25">
        <f>ROUND(2*E25,0)/2</f>
        <v>1257</v>
      </c>
      <c r="G25">
        <f>+C25-(C$7+F25*C$8)</f>
        <v>1.1722999915946275E-3</v>
      </c>
      <c r="J25">
        <f>+G25</f>
        <v>1.1722999915946275E-3</v>
      </c>
      <c r="O25">
        <f ca="1">+C$11+C$12*$F25</f>
        <v>2.2427555299892445E-4</v>
      </c>
      <c r="Q25" s="2">
        <f>+C25-15018.5</f>
        <v>38919.911999999997</v>
      </c>
    </row>
    <row r="26" spans="1:21">
      <c r="A26" s="30"/>
      <c r="B26" s="31"/>
      <c r="C26" s="32"/>
      <c r="D26" s="32"/>
      <c r="Q26" s="2"/>
    </row>
    <row r="27" spans="1:21">
      <c r="C27" s="10"/>
      <c r="D27" s="10"/>
    </row>
    <row r="28" spans="1:21">
      <c r="C28" s="10"/>
      <c r="D28" s="10"/>
    </row>
    <row r="29" spans="1:21">
      <c r="C29" s="10"/>
      <c r="D29" s="10"/>
    </row>
    <row r="30" spans="1:21">
      <c r="C30" s="10"/>
      <c r="D30" s="10"/>
    </row>
    <row r="31" spans="1:21">
      <c r="C31" s="10"/>
      <c r="D31" s="10"/>
    </row>
    <row r="32" spans="1:21">
      <c r="C32" s="10"/>
      <c r="D32" s="10"/>
    </row>
    <row r="33" spans="3:4">
      <c r="C33" s="10"/>
      <c r="D33" s="10"/>
    </row>
    <row r="34" spans="3:4">
      <c r="C34" s="10"/>
      <c r="D34" s="10"/>
    </row>
    <row r="35" spans="3:4">
      <c r="C35" s="10"/>
      <c r="D35" s="10"/>
    </row>
    <row r="36" spans="3:4">
      <c r="C36" s="10"/>
      <c r="D36" s="10"/>
    </row>
    <row r="37" spans="3:4">
      <c r="C37" s="10"/>
      <c r="D37" s="10"/>
    </row>
    <row r="38" spans="3:4">
      <c r="C38" s="10"/>
      <c r="D38" s="10"/>
    </row>
    <row r="39" spans="3:4">
      <c r="C39" s="10"/>
      <c r="D39" s="10"/>
    </row>
    <row r="40" spans="3:4">
      <c r="C40" s="10"/>
      <c r="D40" s="10"/>
    </row>
    <row r="41" spans="3:4">
      <c r="C41" s="10"/>
      <c r="D41" s="10"/>
    </row>
    <row r="42" spans="3:4">
      <c r="C42" s="10"/>
      <c r="D42" s="10"/>
    </row>
    <row r="43" spans="3:4">
      <c r="C43" s="10"/>
      <c r="D43" s="10"/>
    </row>
    <row r="44" spans="3:4">
      <c r="C44" s="10"/>
      <c r="D44" s="10"/>
    </row>
    <row r="45" spans="3:4">
      <c r="C45" s="10"/>
      <c r="D45" s="10"/>
    </row>
    <row r="46" spans="3:4">
      <c r="C46" s="10"/>
      <c r="D46" s="10"/>
    </row>
    <row r="47" spans="3:4">
      <c r="C47" s="10"/>
      <c r="D47" s="10"/>
    </row>
    <row r="48" spans="3:4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</sheetData>
  <sortState xmlns:xlrd2="http://schemas.microsoft.com/office/spreadsheetml/2017/richdata2" ref="A21:Y27">
    <sortCondition ref="C21:C27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2024-07-29T08:07:13Z</dcterms:modified>
</cp:coreProperties>
</file>