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B40BBC2-1574-473C-9E97-B5DC3BC18C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E21" i="1"/>
  <c r="F21" i="1"/>
  <c r="G21" i="1"/>
  <c r="H21" i="1"/>
  <c r="F14" i="1"/>
  <c r="F15" i="1" s="1"/>
  <c r="G11" i="1"/>
  <c r="C17" i="1"/>
  <c r="Q21" i="1"/>
  <c r="C11" i="1"/>
  <c r="C12" i="1" l="1"/>
  <c r="O21" i="1" l="1"/>
  <c r="C16" i="1"/>
  <c r="D18" i="1" s="1"/>
  <c r="O22" i="1"/>
  <c r="C15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<sst xmlns="http://schemas.openxmlformats.org/spreadsheetml/2006/main" count="55" uniqueCount="50">
  <si>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</si>
  <si>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</si>
  <si>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</si>
  <si>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</si>
  <si>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</si>
  <si>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</si>
  <si>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</si>
  <si>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</si>
  <si>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</si>
  <si>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</si>
  <si>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</si>
  <si>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</si>
  <si>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</si>
  <si>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</si>
  <si>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</si>
  <si>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</si>
  <si>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</si>
  <si>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</si>
  <si>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</si>
  <si>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</si>
  <si>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</si>
  <si>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</si>
  <si>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</si>
  <si>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</si>
  <si>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</si>
  <si>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</si>
  <si>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</si>
  <si>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</si>
  <si>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</si>
  <si>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</si>
  <si>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</si>
  <si>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</si>
  <si>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</si>
  <si>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</si>
  <si>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</si>
  <si>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</si>
  <si>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</si>
  <si>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</si>
  <si>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</si>
  <si>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</si>
  <si>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IBVS 5674</t>
  </si>
  <si>
    <t>OEJV 116</t>
  </si>
  <si>
    <t>I</t>
  </si>
  <si>
    <t>MM Aps / GSC 9268-0069</t>
  </si>
  <si>
    <t>not avail.</t>
  </si>
  <si>
    <t>OEJV</t>
  </si>
  <si>
    <t>EA</t>
  </si>
  <si>
    <t xml:space="preserve">Mag </t>
  </si>
  <si>
    <t>Also VSX</t>
  </si>
  <si>
    <t>12.32-14.45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</si>
</sst>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 vertical="top"/>
    </xf>
    <xf numFmtId="165" fontId="1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2" fillId="0" borderId="9" xfId="0" applyFont="1" applyBorder="1">
      <alignment vertical="top"/>
    </xf>
    <xf numFmtId="0" fontId="9" fillId="0" borderId="9" xfId="0" applyFont="1" applyBorder="1">
      <alignment vertical="top"/>
    </xf>
    <xf numFmtId="0" fontId="8" fillId="0" borderId="9" xfId="0" applyFont="1" applyBorder="1" applyAlignment="1"/>
    <xf numFmtId="22" fontId="8" fillId="0" borderId="9" xfId="0" applyNumberFormat="1" applyFont="1" applyBorder="1">
      <alignment vertical="top"/>
    </xf>
    <xf numFmtId="22" fontId="17" fillId="0" borderId="10" xfId="0" applyNumberFormat="1" applyFont="1" applyBorder="1" applyAlignment="1"/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MM Aps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A7-433B-9AD8-BDE68F45E3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2.1000000000640284E-2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A7-433B-9AD8-BDE68F45E3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A7-433B-9AD8-BDE68F45E3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A7-433B-9AD8-BDE68F45E3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A7-433B-9AD8-BDE68F45E3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A7-433B-9AD8-BDE68F45E3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A7-433B-9AD8-BDE68F45E3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2.1000000000640284E-2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A7-433B-9AD8-BDE68F45E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453592"/>
        <c:axId val="1"/>
      </c:scatterChart>
      <c:valAx>
        <c:axId val="562453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453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19050</xdr:rowOff>
    </xdr:from>
    <xdr:to>
      <xdr:col>17</xdr:col>
      <xdr:colOff>142875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B4ED68-0082-EDFD-F733-53D0D13CA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11" customWidth="1"/>
    <col min="5" max="5" width="12" customWidth="1"/>
    <col min="6" max="6" width="14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s="26" t="s">
        <v>46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44</v>
      </c>
      <c r="D4" s="9" t="s">
        <v>44</v>
      </c>
    </row>
    <row r="6" spans="1:7" x14ac:dyDescent="0.2">
      <c r="A6" s="5" t="s">
        <v>1</v>
      </c>
    </row>
    <row r="7" spans="1:7" x14ac:dyDescent="0.2">
      <c r="A7" t="s">
        <v>2</v>
      </c>
      <c r="C7">
        <v>52406.697</v>
      </c>
      <c r="D7" s="26" t="s">
        <v>40</v>
      </c>
      <c r="E7" s="30" t="s">
        <v>48</v>
      </c>
    </row>
    <row r="8" spans="1:7" x14ac:dyDescent="0.2">
      <c r="A8" t="s">
        <v>3</v>
      </c>
      <c r="C8">
        <v>3.73</v>
      </c>
      <c r="D8" s="26" t="s">
        <v>40</v>
      </c>
      <c r="E8" s="30" t="s">
        <v>48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1">
        <f ca="1">INTERCEPT(INDIRECT($G$11):G992,INDIRECT($F$11):F992)</f>
        <v>0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16</v>
      </c>
      <c r="B12" s="12"/>
      <c r="C12" s="21">
        <f ca="1">SLOPE(INDIRECT($G$11):G992,INDIRECT($F$11):F992)</f>
        <v>3.0259365995158913E-5</v>
      </c>
      <c r="D12" s="3"/>
      <c r="E12" s="31" t="s">
        <v>47</v>
      </c>
      <c r="F12" s="32" t="s">
        <v>49</v>
      </c>
    </row>
    <row r="13" spans="1:7" x14ac:dyDescent="0.2">
      <c r="A13" s="12" t="s">
        <v>19</v>
      </c>
      <c r="B13" s="12"/>
      <c r="C13" s="3" t="s">
        <v>13</v>
      </c>
      <c r="E13" s="33" t="s">
        <v>37</v>
      </c>
      <c r="F13" s="34">
        <v>1</v>
      </c>
    </row>
    <row r="14" spans="1:7" x14ac:dyDescent="0.2">
      <c r="A14" s="12"/>
      <c r="B14" s="12"/>
      <c r="C14" s="12"/>
      <c r="E14" s="33" t="s">
        <v>33</v>
      </c>
      <c r="F14" s="35">
        <f ca="1">NOW()+15018.5+$C$9/24</f>
        <v>60520.839445138889</v>
      </c>
    </row>
    <row r="15" spans="1:7" x14ac:dyDescent="0.2">
      <c r="A15" s="14" t="s">
        <v>17</v>
      </c>
      <c r="B15" s="12"/>
      <c r="C15" s="15">
        <f ca="1">(C7+C11)+(C8+C12)*INT(MAX(F21:F3533))</f>
        <v>54995.338000000003</v>
      </c>
      <c r="E15" s="33" t="s">
        <v>38</v>
      </c>
      <c r="F15" s="35">
        <f ca="1">ROUND(2*(F14-$C$7)/$C$8,0)/2+F13</f>
        <v>2176.5</v>
      </c>
    </row>
    <row r="16" spans="1:7" x14ac:dyDescent="0.2">
      <c r="A16" s="17" t="s">
        <v>4</v>
      </c>
      <c r="B16" s="12"/>
      <c r="C16" s="18">
        <f ca="1">+C8+C12</f>
        <v>3.7300302593659951</v>
      </c>
      <c r="E16" s="33" t="s">
        <v>39</v>
      </c>
      <c r="F16" s="36">
        <f ca="1">ROUND(2*(F14-$C$15)/$C$16,0)/2+F13</f>
        <v>1482.5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E17" s="33" t="s">
        <v>34</v>
      </c>
      <c r="F17" s="37">
        <f ca="1">+$C$15+$C$16*$F$16-15018.5-$C$9/24</f>
        <v>45507.003692843427</v>
      </c>
    </row>
    <row r="18" spans="1:17" ht="14.25" thickTop="1" thickBot="1" x14ac:dyDescent="0.25">
      <c r="A18" s="17" t="s">
        <v>5</v>
      </c>
      <c r="B18" s="12"/>
      <c r="C18" s="19">
        <f ca="1">+C15</f>
        <v>54995.338000000003</v>
      </c>
      <c r="D18" s="20">
        <f ca="1">+C16</f>
        <v>3.7300302593659951</v>
      </c>
      <c r="E18" s="39" t="s">
        <v>35</v>
      </c>
      <c r="F18" s="38">
        <f ca="1">+($C$15+$C$16*$F$16)-($C$16/2)-15018.5-$C$9/24</f>
        <v>45505.138677713745</v>
      </c>
    </row>
    <row r="19" spans="1:17" ht="13.5" thickTop="1" x14ac:dyDescent="0.2">
      <c r="A19" s="24" t="s">
        <v>36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45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s="26" t="s">
        <v>40</v>
      </c>
      <c r="C21" s="10">
        <v>52406.697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37388.197</v>
      </c>
    </row>
    <row r="22" spans="1:17" x14ac:dyDescent="0.2">
      <c r="A22" s="27" t="s">
        <v>41</v>
      </c>
      <c r="B22" s="28" t="s">
        <v>42</v>
      </c>
      <c r="C22" s="29">
        <v>54995.338000000003</v>
      </c>
      <c r="D22" s="29">
        <v>5.0000000000000001E-3</v>
      </c>
      <c r="E22">
        <f>+(C22-C$7)/C$8</f>
        <v>694.00563002681054</v>
      </c>
      <c r="F22">
        <f>ROUND(2*E22,0)/2</f>
        <v>694</v>
      </c>
      <c r="G22">
        <f>+C22-(C$7+F22*C$8)</f>
        <v>2.1000000000640284E-2</v>
      </c>
      <c r="I22">
        <f>+G22</f>
        <v>2.1000000000640284E-2</v>
      </c>
      <c r="O22">
        <f ca="1">+C$11+C$12*$F22</f>
        <v>2.1000000000640284E-2</v>
      </c>
      <c r="Q22" s="2">
        <f>+C22-15018.5</f>
        <v>39976.838000000003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2024-07-29T08:08:48Z</dcterms:modified>
</cp:coreProperties>
</file>