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D30CB3-6D7A-4CA9-B581-17BE6FB36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L22" i="1" s="1"/>
  <c r="Q22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2" i="1" l="1"/>
  <c r="C16" i="1"/>
  <c r="D18" i="1" s="1"/>
  <c r="C15" i="1"/>
  <c r="O21" i="1"/>
  <c r="I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<sst xmlns="http://schemas.openxmlformats.org/spreadsheetml/2006/main" count="56" uniqueCount="53">
  <si>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</si>
  <si>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</si>
  <si>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</si>
  <si>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</si>
  <si>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</si>
  <si>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</si>
  <si>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</si>
  <si>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</si>
  <si>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</si>
  <si>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</si>
  <si>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</si>
  <si>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</si>
  <si>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</si>
  <si>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</si>
  <si>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</si>
  <si>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</si>
  <si>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</si>
  <si>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</si>
  <si>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</si>
  <si>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</si>
  <si>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</si>
  <si>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</si>
  <si>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</si>
  <si>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</si>
  <si>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</si>
  <si>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</si>
  <si>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</si>
  <si>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</si>
  <si>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</si>
  <si>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</si>
  <si>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</si>
  <si>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</si>
  <si>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</si>
  <si>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</si>
  <si>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</si>
  <si>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</si>
  <si>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</si>
  <si>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</si>
  <si>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</si>
  <si>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</si>
  <si>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</si>
  <si>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</si>
  <si>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</si>
  <si>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EB</t>
  </si>
  <si>
    <t>V0369 Aps</t>
  </si>
  <si>
    <t>JBAV, 79</t>
  </si>
  <si>
    <t>I</t>
  </si>
  <si>
    <t>ASAS</t>
  </si>
  <si>
    <t>Next ToM-P</t>
  </si>
  <si>
    <t>Next ToM-S</t>
  </si>
  <si>
    <t xml:space="preserve">Mag </t>
  </si>
  <si>
    <t>10.5-10.87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</si>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</sst>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5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0" fillId="0" borderId="0" xfId="0" applyFont="1" applyAlignment="1">
      <alignment horizontal="righ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6" fillId="5" borderId="6" xfId="0" applyFont="1" applyFill="1" applyBorder="1" applyAlignment="1">
      <alignment horizontal="right"/>
    </xf>
    <xf numFmtId="0" fontId="6" fillId="5" borderId="7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right"/>
    </xf>
    <xf numFmtId="0" fontId="4" fillId="0" borderId="9" xfId="0" applyFont="1" applyBorder="1" applyAlignment="1"/>
    <xf numFmtId="0" fontId="21" fillId="0" borderId="8" xfId="0" applyFont="1" applyBorder="1" applyAlignment="1">
      <alignment horizontal="right" vertical="top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horizontal="right" vertical="top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V0369 Aps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1">
                  <c:v>-1.2749999965308234E-2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-1.2749999965308234E-2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6150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5703125" customWidth="1"/>
    <col min="4" max="4" width="9.42578125" customWidth="1"/>
    <col min="5" max="5" width="12.5703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42</v>
      </c>
      <c r="G1" s="23"/>
      <c r="H1" s="21"/>
      <c r="I1" s="28"/>
      <c r="J1" s="29" t="s">
        <v>40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43</v>
      </c>
      <c r="C2" s="30"/>
    </row>
    <row r="3" spans="1:15" x14ac:dyDescent="0.2">
      <c r="D3" s="39"/>
    </row>
    <row r="4" spans="1:15" x14ac:dyDescent="0.2">
      <c r="A4" s="33" t="s">
        <v>0</v>
      </c>
      <c r="C4" s="2" t="s">
        <v>35</v>
      </c>
      <c r="D4" s="2" t="s">
        <v>35</v>
      </c>
    </row>
    <row r="5" spans="1:15" x14ac:dyDescent="0.2">
      <c r="A5" s="34" t="s">
        <v>27</v>
      </c>
      <c r="B5" s="7"/>
      <c r="C5" s="31">
        <v>-9.5</v>
      </c>
      <c r="D5" s="7" t="s">
        <v>28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52135.508000000002</v>
      </c>
      <c r="D7" s="35" t="s">
        <v>52</v>
      </c>
    </row>
    <row r="8" spans="1:15" x14ac:dyDescent="0.2">
      <c r="A8" s="36" t="s">
        <v>3</v>
      </c>
      <c r="C8" s="39">
        <v>0.93986499999999995</v>
      </c>
      <c r="D8" s="35" t="s">
        <v>52</v>
      </c>
    </row>
    <row r="9" spans="1:15" x14ac:dyDescent="0.2">
      <c r="A9" s="18" t="s">
        <v>30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-2.0731707260663797E-6</v>
      </c>
      <c r="D12" s="2"/>
      <c r="E12" s="42" t="s">
        <v>50</v>
      </c>
      <c r="F12" s="43" t="s">
        <v>51</v>
      </c>
    </row>
    <row r="13" spans="1:15" x14ac:dyDescent="0.2">
      <c r="A13" s="7" t="s">
        <v>18</v>
      </c>
      <c r="B13" s="7"/>
      <c r="C13" s="2" t="s">
        <v>13</v>
      </c>
      <c r="E13" s="44" t="s">
        <v>32</v>
      </c>
      <c r="F13" s="45">
        <v>1</v>
      </c>
    </row>
    <row r="14" spans="1:15" x14ac:dyDescent="0.2">
      <c r="A14" s="7"/>
      <c r="B14" s="7"/>
      <c r="C14" s="7"/>
      <c r="E14" s="46" t="s">
        <v>29</v>
      </c>
      <c r="F14" s="47">
        <f ca="1">NOW()+15018.5+$C$5/24</f>
        <v>60518.773892245365</v>
      </c>
    </row>
    <row r="15" spans="1:15" x14ac:dyDescent="0.2">
      <c r="A15" s="8" t="s">
        <v>17</v>
      </c>
      <c r="B15" s="7"/>
      <c r="C15" s="9">
        <f ca="1">(C7+C11)+(C8+C12)*INT(MAX(F21:F3533))</f>
        <v>57915.665000000037</v>
      </c>
      <c r="E15" s="46" t="s">
        <v>33</v>
      </c>
      <c r="F15" s="47">
        <f ca="1">ROUND(2*(F14-$C$7)/$C$8,0)/2+F13</f>
        <v>8920.5</v>
      </c>
    </row>
    <row r="16" spans="1:15" x14ac:dyDescent="0.2">
      <c r="A16" s="11" t="s">
        <v>4</v>
      </c>
      <c r="B16" s="7"/>
      <c r="C16" s="12">
        <f ca="1">+C8+C12</f>
        <v>0.93986292682927386</v>
      </c>
      <c r="E16" s="46" t="s">
        <v>34</v>
      </c>
      <c r="F16" s="47">
        <f ca="1">ROUND(2*(F14-$C$15)/$C$16,0)/2+F13</f>
        <v>2770.5</v>
      </c>
    </row>
    <row r="17" spans="1:21" ht="13.5" thickBot="1" x14ac:dyDescent="0.25">
      <c r="A17" s="10" t="s">
        <v>26</v>
      </c>
      <c r="B17" s="7"/>
      <c r="C17" s="7">
        <f>COUNT(C21:C2191)</f>
        <v>2</v>
      </c>
      <c r="E17" s="46" t="s">
        <v>48</v>
      </c>
      <c r="F17" s="48">
        <f ca="1">+$C$15+$C$16*$F$16-15018.5-$C$5/24</f>
        <v>45501.451072113879</v>
      </c>
    </row>
    <row r="18" spans="1:21" ht="14.25" thickTop="1" thickBot="1" x14ac:dyDescent="0.25">
      <c r="A18" s="11" t="s">
        <v>5</v>
      </c>
      <c r="B18" s="7"/>
      <c r="C18" s="13">
        <f ca="1">+C15</f>
        <v>57915.665000000037</v>
      </c>
      <c r="D18" s="14">
        <f ca="1">+C16</f>
        <v>0.93986292682927386</v>
      </c>
      <c r="E18" s="50" t="s">
        <v>49</v>
      </c>
      <c r="F18" s="49">
        <f ca="1">+($C$15+$C$16*$F$16)-($C$16/2)-15018.5-$C$5/24</f>
        <v>45500.981140650467</v>
      </c>
    </row>
    <row r="19" spans="1:21" ht="13.5" thickTop="1" x14ac:dyDescent="0.2">
      <c r="F19" s="40" t="s">
        <v>41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36</v>
      </c>
      <c r="I20" s="5" t="s">
        <v>37</v>
      </c>
      <c r="J20" s="5" t="s">
        <v>38</v>
      </c>
      <c r="K20" s="5" t="s">
        <v>39</v>
      </c>
      <c r="L20" s="5" t="s">
        <v>47</v>
      </c>
      <c r="M20" s="5" t="s">
        <v>24</v>
      </c>
      <c r="N20" s="5" t="s">
        <v>25</v>
      </c>
      <c r="O20" s="5" t="s">
        <v>22</v>
      </c>
      <c r="P20" s="4" t="s">
        <v>21</v>
      </c>
      <c r="Q20" s="3" t="s">
        <v>14</v>
      </c>
      <c r="U20" s="20" t="s">
        <v>31</v>
      </c>
    </row>
    <row r="21" spans="1:21" x14ac:dyDescent="0.2">
      <c r="A21" t="str">
        <f>D7</f>
        <v>VSX</v>
      </c>
      <c r="C21" s="6">
        <f>C$7</f>
        <v>52135.508000000002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37117.008000000002</v>
      </c>
    </row>
    <row r="22" spans="1:21" x14ac:dyDescent="0.2">
      <c r="A22" s="37" t="s">
        <v>45</v>
      </c>
      <c r="B22" s="37" t="s">
        <v>46</v>
      </c>
      <c r="C22" s="41">
        <v>57915.665000000037</v>
      </c>
      <c r="D22" s="38">
        <v>5.0000000000000001E-3</v>
      </c>
      <c r="E22">
        <f>+(C22-C$7)/C$8</f>
        <v>6149.9864342219744</v>
      </c>
      <c r="F22">
        <f>ROUND(2*E22,0)/2</f>
        <v>6150</v>
      </c>
      <c r="G22">
        <f>+C22-(C$7+F22*C$8)</f>
        <v>-1.2749999965308234E-2</v>
      </c>
      <c r="L22">
        <f>+G22</f>
        <v>-1.2749999965308234E-2</v>
      </c>
      <c r="O22">
        <f ca="1">+C$11+C$12*$F22</f>
        <v>-1.2749999965308234E-2</v>
      </c>
      <c r="Q22" s="1">
        <f>+C22-15018.5</f>
        <v>42897.165000000037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2024-07-27T06:34:24Z</dcterms:modified>
</cp:coreProperties>
</file>